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2020 Budget Development\2020 Budget Meetings\October 24th\"/>
    </mc:Choice>
  </mc:AlternateContent>
  <bookViews>
    <workbookView xWindow="0" yWindow="0" windowWidth="28800" windowHeight="12300" firstSheet="5" activeTab="10"/>
  </bookViews>
  <sheets>
    <sheet name="021 Sheriff" sheetId="1" r:id="rId1"/>
    <sheet name="022 Jail" sheetId="2" r:id="rId2"/>
    <sheet name="006 Treasurer" sheetId="3" r:id="rId3"/>
    <sheet name="Superior Court" sheetId="4" r:id="rId4"/>
    <sheet name="1050 Law Library" sheetId="5" r:id="rId5"/>
    <sheet name="5120 PDR" sheetId="6" r:id="rId6"/>
    <sheet name="070 WSU Ext" sheetId="7" r:id="rId7"/>
    <sheet name="004 Assessor" sheetId="8" r:id="rId8"/>
    <sheet name="1210 Community Development" sheetId="9" r:id="rId9"/>
    <sheet name="1220 Flood Authority" sheetId="10" r:id="rId10"/>
    <sheet name="023 Juvenile Services" sheetId="11" r:id="rId11"/>
  </sheets>
  <calcPr calcId="162913"/>
</workbook>
</file>

<file path=xl/calcChain.xml><?xml version="1.0" encoding="utf-8"?>
<calcChain xmlns="http://schemas.openxmlformats.org/spreadsheetml/2006/main">
  <c r="K211" i="11" l="1"/>
  <c r="G210" i="11"/>
  <c r="H210" i="11"/>
  <c r="I210" i="11"/>
  <c r="J210" i="11"/>
  <c r="K210" i="11"/>
  <c r="F210" i="11"/>
  <c r="G209" i="11"/>
  <c r="H209" i="11"/>
  <c r="I209" i="11"/>
  <c r="J209" i="11"/>
  <c r="K209" i="11"/>
  <c r="F209" i="11"/>
  <c r="G178" i="11"/>
  <c r="H178" i="11"/>
  <c r="I178" i="11"/>
  <c r="J178" i="11"/>
  <c r="K178" i="11"/>
  <c r="F178" i="11"/>
  <c r="K179" i="11"/>
  <c r="G125" i="11"/>
  <c r="H125" i="11"/>
  <c r="I125" i="11"/>
  <c r="J125" i="11"/>
  <c r="F125" i="11"/>
  <c r="K126" i="11"/>
  <c r="G116" i="11"/>
  <c r="H116" i="11"/>
  <c r="I116" i="11"/>
  <c r="J116" i="11"/>
  <c r="F116" i="11"/>
  <c r="K117" i="11"/>
  <c r="G95" i="11"/>
  <c r="H95" i="11"/>
  <c r="I95" i="11"/>
  <c r="J95" i="11"/>
  <c r="F95" i="11"/>
  <c r="K96" i="11"/>
  <c r="K97" i="11"/>
  <c r="G44" i="11"/>
  <c r="H44" i="11"/>
  <c r="I44" i="11"/>
  <c r="J44" i="11"/>
  <c r="F44" i="11"/>
  <c r="K27" i="11"/>
  <c r="K28" i="11"/>
  <c r="K29" i="11"/>
  <c r="K30" i="11"/>
  <c r="K31" i="11"/>
  <c r="K32" i="11"/>
  <c r="K34" i="11"/>
  <c r="K35" i="11"/>
  <c r="K36" i="11"/>
  <c r="K37" i="11"/>
  <c r="K38" i="11"/>
  <c r="K39" i="11"/>
  <c r="K40" i="11"/>
  <c r="K41" i="11"/>
  <c r="K42" i="11"/>
  <c r="K43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8" i="11"/>
  <c r="K125" i="11" s="1"/>
  <c r="K119" i="11"/>
  <c r="K120" i="11"/>
  <c r="K121" i="11"/>
  <c r="K122" i="11"/>
  <c r="K123" i="11"/>
  <c r="K124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F33" i="11"/>
  <c r="G33" i="11"/>
  <c r="H33" i="11"/>
  <c r="I33" i="11"/>
  <c r="J33" i="11"/>
  <c r="F24" i="11"/>
  <c r="G24" i="11"/>
  <c r="H24" i="11"/>
  <c r="I24" i="11"/>
  <c r="J24" i="11"/>
  <c r="K2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199" i="9"/>
  <c r="G198" i="9"/>
  <c r="H198" i="9"/>
  <c r="I198" i="9"/>
  <c r="J198" i="9"/>
  <c r="K198" i="9"/>
  <c r="F198" i="9"/>
  <c r="G197" i="9"/>
  <c r="H197" i="9"/>
  <c r="I197" i="9"/>
  <c r="J197" i="9"/>
  <c r="F197" i="9"/>
  <c r="G157" i="9"/>
  <c r="H157" i="9"/>
  <c r="I157" i="9"/>
  <c r="J157" i="9"/>
  <c r="F157" i="9"/>
  <c r="G103" i="9"/>
  <c r="H103" i="9"/>
  <c r="I103" i="9"/>
  <c r="J103" i="9"/>
  <c r="F103" i="9"/>
  <c r="G97" i="9"/>
  <c r="H97" i="9"/>
  <c r="I97" i="9"/>
  <c r="J97" i="9"/>
  <c r="F97" i="9"/>
  <c r="G87" i="9"/>
  <c r="H87" i="9"/>
  <c r="I87" i="9"/>
  <c r="J87" i="9"/>
  <c r="F87" i="9"/>
  <c r="G42" i="9"/>
  <c r="H42" i="9"/>
  <c r="I42" i="9"/>
  <c r="J42" i="9"/>
  <c r="F42" i="9"/>
  <c r="K43" i="9"/>
  <c r="K88" i="9"/>
  <c r="K98" i="9"/>
  <c r="K104" i="9"/>
  <c r="K158" i="9"/>
  <c r="K32" i="9"/>
  <c r="K33" i="9"/>
  <c r="K34" i="9"/>
  <c r="K35" i="9"/>
  <c r="K36" i="9"/>
  <c r="K37" i="9"/>
  <c r="K38" i="9"/>
  <c r="K39" i="9"/>
  <c r="K40" i="9"/>
  <c r="K41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9" i="9"/>
  <c r="K90" i="9"/>
  <c r="K91" i="9"/>
  <c r="K92" i="9"/>
  <c r="K93" i="9"/>
  <c r="K94" i="9"/>
  <c r="K95" i="9"/>
  <c r="K96" i="9"/>
  <c r="K99" i="9"/>
  <c r="K100" i="9"/>
  <c r="K101" i="9"/>
  <c r="K102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9" i="9"/>
  <c r="K160" i="9"/>
  <c r="K197" i="9" s="1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F28" i="9"/>
  <c r="G28" i="9"/>
  <c r="H28" i="9"/>
  <c r="I28" i="9"/>
  <c r="J28" i="9"/>
  <c r="K94" i="8"/>
  <c r="K93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2" i="8"/>
  <c r="K3" i="8"/>
  <c r="K4" i="8"/>
  <c r="K5" i="8"/>
  <c r="K6" i="8"/>
  <c r="F14" i="8"/>
  <c r="G14" i="8"/>
  <c r="H14" i="8"/>
  <c r="I14" i="8"/>
  <c r="J14" i="8"/>
  <c r="G32" i="8"/>
  <c r="H32" i="8"/>
  <c r="I32" i="8"/>
  <c r="J32" i="8"/>
  <c r="F32" i="8"/>
  <c r="G39" i="8"/>
  <c r="H39" i="8"/>
  <c r="I39" i="8"/>
  <c r="J39" i="8"/>
  <c r="F39" i="8"/>
  <c r="G43" i="8"/>
  <c r="H43" i="8"/>
  <c r="I43" i="8"/>
  <c r="J43" i="8"/>
  <c r="F43" i="8"/>
  <c r="G74" i="8"/>
  <c r="H74" i="8"/>
  <c r="I74" i="8"/>
  <c r="J74" i="8"/>
  <c r="F74" i="8"/>
  <c r="G92" i="8"/>
  <c r="G93" i="8" s="1"/>
  <c r="H92" i="8"/>
  <c r="H93" i="8" s="1"/>
  <c r="I92" i="8"/>
  <c r="I93" i="8" s="1"/>
  <c r="J92" i="8"/>
  <c r="J93" i="8" s="1"/>
  <c r="F92" i="8"/>
  <c r="F93" i="8" s="1"/>
  <c r="K44" i="11" l="1"/>
  <c r="K116" i="11"/>
  <c r="K95" i="11"/>
  <c r="K33" i="11"/>
  <c r="K24" i="11"/>
  <c r="K103" i="9"/>
  <c r="K157" i="9"/>
  <c r="K97" i="9"/>
  <c r="K87" i="9"/>
  <c r="K42" i="9"/>
  <c r="K28" i="9"/>
  <c r="F6" i="8" l="1"/>
  <c r="G6" i="8"/>
  <c r="H6" i="8"/>
  <c r="I6" i="8"/>
  <c r="J6" i="8"/>
  <c r="G57" i="7"/>
  <c r="H57" i="7"/>
  <c r="I57" i="7"/>
  <c r="J57" i="7"/>
  <c r="K57" i="7"/>
  <c r="F57" i="7"/>
  <c r="G56" i="7"/>
  <c r="H56" i="7"/>
  <c r="I56" i="7"/>
  <c r="J56" i="7"/>
  <c r="K56" i="7"/>
  <c r="F56" i="7"/>
  <c r="G45" i="7"/>
  <c r="H45" i="7"/>
  <c r="I45" i="7"/>
  <c r="J45" i="7"/>
  <c r="K45" i="7"/>
  <c r="F45" i="7"/>
  <c r="G32" i="7"/>
  <c r="H32" i="7"/>
  <c r="I32" i="7"/>
  <c r="J32" i="7"/>
  <c r="K32" i="7"/>
  <c r="F32" i="7"/>
  <c r="G29" i="7"/>
  <c r="H29" i="7"/>
  <c r="I29" i="7"/>
  <c r="J29" i="7"/>
  <c r="K29" i="7"/>
  <c r="F29" i="7"/>
  <c r="G24" i="7"/>
  <c r="H24" i="7"/>
  <c r="I24" i="7"/>
  <c r="J24" i="7"/>
  <c r="K24" i="7"/>
  <c r="F24" i="7"/>
  <c r="F14" i="7"/>
  <c r="G14" i="7"/>
  <c r="H14" i="7"/>
  <c r="I14" i="7"/>
  <c r="J14" i="7"/>
  <c r="K12" i="7"/>
  <c r="K13" i="7"/>
  <c r="K15" i="7" s="1"/>
  <c r="K14" i="7"/>
  <c r="K16" i="7" s="1"/>
  <c r="K2" i="7"/>
  <c r="K3" i="7"/>
  <c r="K4" i="7"/>
  <c r="K5" i="7"/>
  <c r="K6" i="7"/>
  <c r="K7" i="7"/>
  <c r="K8" i="7"/>
  <c r="F9" i="7"/>
  <c r="G9" i="7"/>
  <c r="H9" i="7"/>
  <c r="I9" i="7"/>
  <c r="J9" i="7"/>
  <c r="K43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2" i="6"/>
  <c r="K3" i="6"/>
  <c r="K4" i="6"/>
  <c r="K5" i="6"/>
  <c r="K6" i="6"/>
  <c r="F11" i="6"/>
  <c r="G11" i="6"/>
  <c r="H11" i="6"/>
  <c r="I11" i="6"/>
  <c r="J11" i="6"/>
  <c r="G15" i="6"/>
  <c r="H15" i="6"/>
  <c r="I15" i="6"/>
  <c r="J15" i="6"/>
  <c r="F15" i="6"/>
  <c r="G24" i="6"/>
  <c r="H24" i="6"/>
  <c r="I24" i="6"/>
  <c r="J24" i="6"/>
  <c r="F24" i="6"/>
  <c r="G32" i="6"/>
  <c r="H32" i="6"/>
  <c r="I32" i="6"/>
  <c r="I43" i="6" s="1"/>
  <c r="J32" i="6"/>
  <c r="F32" i="6"/>
  <c r="G42" i="6"/>
  <c r="G43" i="6" s="1"/>
  <c r="H42" i="6"/>
  <c r="H43" i="6" s="1"/>
  <c r="I42" i="6"/>
  <c r="J42" i="6"/>
  <c r="J43" i="6" s="1"/>
  <c r="F42" i="6"/>
  <c r="F43" i="6" s="1"/>
  <c r="F7" i="6"/>
  <c r="G7" i="6"/>
  <c r="H7" i="6"/>
  <c r="I7" i="6"/>
  <c r="J7" i="6"/>
  <c r="K17" i="7" l="1"/>
  <c r="K19" i="4"/>
  <c r="F18" i="4"/>
  <c r="G18" i="4"/>
  <c r="H18" i="4"/>
  <c r="I18" i="4"/>
  <c r="J18" i="4"/>
  <c r="G28" i="4"/>
  <c r="H28" i="4"/>
  <c r="I28" i="4"/>
  <c r="J28" i="4"/>
  <c r="F28" i="4"/>
  <c r="K35" i="4"/>
  <c r="K29" i="4"/>
  <c r="G34" i="4"/>
  <c r="H34" i="4"/>
  <c r="I34" i="4"/>
  <c r="J34" i="4"/>
  <c r="F34" i="4"/>
  <c r="G50" i="4"/>
  <c r="H50" i="4"/>
  <c r="I50" i="4"/>
  <c r="J50" i="4"/>
  <c r="F50" i="4"/>
  <c r="G54" i="4"/>
  <c r="H54" i="4"/>
  <c r="I54" i="4"/>
  <c r="J54" i="4"/>
  <c r="F54" i="4"/>
  <c r="G72" i="4"/>
  <c r="H72" i="4"/>
  <c r="I72" i="4"/>
  <c r="J72" i="4"/>
  <c r="F72" i="4"/>
  <c r="K55" i="4"/>
  <c r="K51" i="4"/>
  <c r="K14" i="4"/>
  <c r="K18" i="4" s="1"/>
  <c r="K15" i="4"/>
  <c r="K16" i="4"/>
  <c r="K17" i="4"/>
  <c r="K20" i="4"/>
  <c r="K28" i="4" s="1"/>
  <c r="K21" i="4"/>
  <c r="K22" i="4"/>
  <c r="K23" i="4"/>
  <c r="K24" i="4"/>
  <c r="K25" i="4"/>
  <c r="K26" i="4"/>
  <c r="K27" i="4"/>
  <c r="K30" i="4"/>
  <c r="K31" i="4"/>
  <c r="K32" i="4"/>
  <c r="K33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2" i="4"/>
  <c r="K53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2" i="4"/>
  <c r="K3" i="4"/>
  <c r="K4" i="4"/>
  <c r="K5" i="4"/>
  <c r="K6" i="4"/>
  <c r="K7" i="4"/>
  <c r="K8" i="4"/>
  <c r="K9" i="4"/>
  <c r="F10" i="4"/>
  <c r="G10" i="4"/>
  <c r="H10" i="4"/>
  <c r="I10" i="4"/>
  <c r="J10" i="4"/>
  <c r="K18" i="7" l="1"/>
  <c r="K50" i="4"/>
  <c r="K34" i="4"/>
  <c r="K54" i="4"/>
  <c r="K72" i="4"/>
  <c r="K10" i="4"/>
  <c r="K19" i="7" l="1"/>
  <c r="F3" i="3"/>
  <c r="G3" i="3"/>
  <c r="H3" i="3"/>
  <c r="I3" i="3"/>
  <c r="J3" i="3"/>
  <c r="J46" i="3" s="1"/>
  <c r="K3" i="3"/>
  <c r="K7" i="3"/>
  <c r="K4" i="3"/>
  <c r="G6" i="3"/>
  <c r="H6" i="3"/>
  <c r="I6" i="3"/>
  <c r="J6" i="3"/>
  <c r="F6" i="3"/>
  <c r="G16" i="3"/>
  <c r="H16" i="3"/>
  <c r="I16" i="3"/>
  <c r="J16" i="3"/>
  <c r="F16" i="3"/>
  <c r="K17" i="3"/>
  <c r="K20" i="3"/>
  <c r="G19" i="3"/>
  <c r="H19" i="3"/>
  <c r="I19" i="3"/>
  <c r="J19" i="3"/>
  <c r="F19" i="3"/>
  <c r="G36" i="3"/>
  <c r="G46" i="3" s="1"/>
  <c r="H36" i="3"/>
  <c r="I36" i="3"/>
  <c r="J36" i="3"/>
  <c r="F36" i="3"/>
  <c r="F52" i="3"/>
  <c r="G52" i="3"/>
  <c r="H52" i="3"/>
  <c r="I52" i="3"/>
  <c r="J52" i="3"/>
  <c r="G62" i="3"/>
  <c r="H62" i="3"/>
  <c r="I62" i="3"/>
  <c r="J62" i="3"/>
  <c r="F62" i="3"/>
  <c r="G66" i="3"/>
  <c r="H66" i="3"/>
  <c r="I66" i="3"/>
  <c r="J66" i="3"/>
  <c r="F66" i="3"/>
  <c r="G69" i="3"/>
  <c r="H69" i="3"/>
  <c r="I69" i="3"/>
  <c r="J69" i="3"/>
  <c r="F69" i="3"/>
  <c r="G85" i="3"/>
  <c r="H85" i="3"/>
  <c r="I85" i="3"/>
  <c r="J85" i="3"/>
  <c r="F85" i="3"/>
  <c r="G96" i="3"/>
  <c r="H96" i="3"/>
  <c r="I96" i="3"/>
  <c r="J96" i="3"/>
  <c r="F96" i="3"/>
  <c r="K70" i="3"/>
  <c r="K67" i="3"/>
  <c r="K86" i="3"/>
  <c r="K63" i="3"/>
  <c r="K53" i="3"/>
  <c r="K49" i="3"/>
  <c r="K50" i="3"/>
  <c r="K51" i="3"/>
  <c r="K54" i="3"/>
  <c r="K55" i="3"/>
  <c r="K56" i="3"/>
  <c r="K57" i="3"/>
  <c r="K58" i="3"/>
  <c r="K59" i="3"/>
  <c r="K60" i="3"/>
  <c r="K61" i="3"/>
  <c r="K64" i="3"/>
  <c r="K65" i="3"/>
  <c r="K68" i="3"/>
  <c r="K69" i="3" s="1"/>
  <c r="K71" i="3"/>
  <c r="K72" i="3"/>
  <c r="K73" i="3"/>
  <c r="K74" i="3"/>
  <c r="K75" i="3"/>
  <c r="K76" i="3"/>
  <c r="K77" i="3"/>
  <c r="K78" i="3"/>
  <c r="K79" i="3"/>
  <c r="K80" i="3"/>
  <c r="K81" i="3"/>
  <c r="K82" i="3"/>
  <c r="K87" i="3"/>
  <c r="K88" i="3"/>
  <c r="K89" i="3"/>
  <c r="K90" i="3"/>
  <c r="K91" i="3"/>
  <c r="K92" i="3"/>
  <c r="K93" i="3"/>
  <c r="K94" i="3"/>
  <c r="K95" i="3"/>
  <c r="K83" i="3"/>
  <c r="K84" i="3"/>
  <c r="K2" i="3"/>
  <c r="K31" i="3"/>
  <c r="K37" i="3"/>
  <c r="K5" i="3"/>
  <c r="K6" i="3" s="1"/>
  <c r="K9" i="3"/>
  <c r="K26" i="3"/>
  <c r="K10" i="3"/>
  <c r="K34" i="3"/>
  <c r="K18" i="3"/>
  <c r="K19" i="3" s="1"/>
  <c r="K13" i="3"/>
  <c r="K35" i="3"/>
  <c r="K27" i="3"/>
  <c r="K38" i="3"/>
  <c r="K39" i="3"/>
  <c r="K11" i="3"/>
  <c r="K30" i="3"/>
  <c r="K28" i="3"/>
  <c r="K24" i="3"/>
  <c r="K22" i="3"/>
  <c r="K8" i="3"/>
  <c r="K23" i="3"/>
  <c r="K32" i="3"/>
  <c r="K40" i="3"/>
  <c r="K21" i="3"/>
  <c r="K25" i="3"/>
  <c r="K14" i="3"/>
  <c r="K41" i="3"/>
  <c r="K29" i="3"/>
  <c r="K15" i="3"/>
  <c r="K33" i="3"/>
  <c r="K42" i="3"/>
  <c r="K43" i="3"/>
  <c r="K44" i="3"/>
  <c r="K45" i="3"/>
  <c r="K12" i="3"/>
  <c r="K20" i="7" l="1"/>
  <c r="K16" i="3"/>
  <c r="I46" i="3"/>
  <c r="F46" i="3"/>
  <c r="K36" i="3"/>
  <c r="H46" i="3"/>
  <c r="J97" i="3"/>
  <c r="I97" i="3"/>
  <c r="F97" i="3"/>
  <c r="H97" i="3"/>
  <c r="G97" i="3"/>
  <c r="K62" i="3"/>
  <c r="K96" i="3"/>
  <c r="K85" i="3"/>
  <c r="K52" i="3"/>
  <c r="K66" i="3"/>
  <c r="K46" i="3"/>
  <c r="K21" i="7" l="1"/>
  <c r="K97" i="3"/>
  <c r="K22" i="7" l="1"/>
  <c r="K23" i="7" l="1"/>
  <c r="K25" i="7" l="1"/>
  <c r="K26" i="7" l="1"/>
  <c r="K27" i="7" s="1"/>
  <c r="K28" i="7" l="1"/>
  <c r="K30" i="7" l="1"/>
  <c r="K31" i="7" s="1"/>
  <c r="K33" i="7" l="1"/>
  <c r="K34" i="7" l="1"/>
  <c r="K35" i="7" s="1"/>
  <c r="K36" i="7" l="1"/>
  <c r="K37" i="7" l="1"/>
  <c r="K38" i="7" s="1"/>
  <c r="K39" i="7" l="1"/>
  <c r="K40" i="7" s="1"/>
  <c r="K41" i="7" l="1"/>
  <c r="K42" i="7" l="1"/>
  <c r="K43" i="7" l="1"/>
  <c r="K44" i="7" l="1"/>
  <c r="K46" i="7" l="1"/>
  <c r="K47" i="7" l="1"/>
  <c r="K48" i="7" l="1"/>
  <c r="K49" i="7" l="1"/>
  <c r="K50" i="7" s="1"/>
  <c r="K51" i="7" l="1"/>
  <c r="K52" i="7" s="1"/>
  <c r="K53" i="7" l="1"/>
  <c r="K54" i="7" s="1"/>
  <c r="K55" i="7" l="1"/>
  <c r="G141" i="2" l="1"/>
  <c r="H141" i="2"/>
  <c r="I141" i="2"/>
  <c r="J141" i="2"/>
  <c r="K141" i="2"/>
  <c r="F141" i="2"/>
  <c r="K140" i="2"/>
  <c r="G140" i="2"/>
  <c r="H140" i="2"/>
  <c r="I140" i="2"/>
  <c r="J140" i="2"/>
  <c r="F140" i="2"/>
  <c r="G116" i="2"/>
  <c r="H116" i="2"/>
  <c r="I116" i="2"/>
  <c r="J116" i="2"/>
  <c r="K116" i="2"/>
  <c r="F116" i="2"/>
  <c r="G87" i="2"/>
  <c r="H87" i="2"/>
  <c r="I87" i="2"/>
  <c r="J87" i="2"/>
  <c r="K87" i="2"/>
  <c r="F87" i="2"/>
  <c r="K80" i="2"/>
  <c r="G80" i="2"/>
  <c r="H80" i="2"/>
  <c r="I80" i="2"/>
  <c r="J80" i="2"/>
  <c r="F80" i="2"/>
  <c r="G67" i="2"/>
  <c r="H67" i="2"/>
  <c r="I67" i="2"/>
  <c r="J67" i="2"/>
  <c r="K67" i="2"/>
  <c r="F67" i="2"/>
  <c r="G30" i="2"/>
  <c r="H30" i="2"/>
  <c r="I30" i="2"/>
  <c r="J30" i="2"/>
  <c r="K30" i="2"/>
  <c r="F30" i="2"/>
  <c r="K18" i="2"/>
  <c r="K19" i="2" s="1"/>
  <c r="F22" i="2"/>
  <c r="G22" i="2"/>
  <c r="H22" i="2"/>
  <c r="I22" i="2"/>
  <c r="J22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F15" i="2"/>
  <c r="G15" i="2"/>
  <c r="H15" i="2"/>
  <c r="I15" i="2"/>
  <c r="J15" i="2"/>
  <c r="G51" i="1"/>
  <c r="H51" i="1"/>
  <c r="I51" i="1"/>
  <c r="J51" i="1"/>
  <c r="F51" i="1"/>
  <c r="G70" i="1"/>
  <c r="H70" i="1"/>
  <c r="I70" i="1"/>
  <c r="J70" i="1"/>
  <c r="F70" i="1"/>
  <c r="G157" i="1"/>
  <c r="H157" i="1"/>
  <c r="I157" i="1"/>
  <c r="J157" i="1"/>
  <c r="F157" i="1"/>
  <c r="G179" i="1"/>
  <c r="H179" i="1"/>
  <c r="I179" i="1"/>
  <c r="J179" i="1"/>
  <c r="F179" i="1"/>
  <c r="G193" i="1"/>
  <c r="H193" i="1"/>
  <c r="I193" i="1"/>
  <c r="J193" i="1"/>
  <c r="F193" i="1"/>
  <c r="G249" i="1"/>
  <c r="H249" i="1"/>
  <c r="I249" i="1"/>
  <c r="J249" i="1"/>
  <c r="F249" i="1"/>
  <c r="G313" i="1"/>
  <c r="G314" i="1" s="1"/>
  <c r="H313" i="1"/>
  <c r="H314" i="1" s="1"/>
  <c r="I313" i="1"/>
  <c r="I314" i="1" s="1"/>
  <c r="J313" i="1"/>
  <c r="J314" i="1" s="1"/>
  <c r="F313" i="1"/>
  <c r="F314" i="1" s="1"/>
  <c r="K250" i="1"/>
  <c r="K194" i="1"/>
  <c r="K180" i="1"/>
  <c r="K181" i="1"/>
  <c r="K158" i="1"/>
  <c r="K71" i="1"/>
  <c r="K52" i="1"/>
  <c r="K40" i="1"/>
  <c r="K51" i="1" s="1"/>
  <c r="K53" i="1"/>
  <c r="K70" i="1" s="1"/>
  <c r="K72" i="1"/>
  <c r="K157" i="1" s="1"/>
  <c r="K82" i="1"/>
  <c r="K92" i="1"/>
  <c r="K102" i="1"/>
  <c r="K112" i="1"/>
  <c r="K132" i="1"/>
  <c r="K138" i="1"/>
  <c r="K147" i="1"/>
  <c r="K159" i="1"/>
  <c r="K179" i="1" s="1"/>
  <c r="K170" i="1"/>
  <c r="K182" i="1"/>
  <c r="K193" i="1" s="1"/>
  <c r="K195" i="1"/>
  <c r="K249" i="1" s="1"/>
  <c r="K202" i="1"/>
  <c r="K209" i="1"/>
  <c r="K216" i="1"/>
  <c r="K220" i="1"/>
  <c r="K223" i="1"/>
  <c r="K228" i="1"/>
  <c r="K234" i="1"/>
  <c r="K237" i="1"/>
  <c r="K240" i="1"/>
  <c r="K251" i="1"/>
  <c r="K313" i="1" s="1"/>
  <c r="K258" i="1"/>
  <c r="K270" i="1"/>
  <c r="K273" i="1"/>
  <c r="K281" i="1"/>
  <c r="K291" i="1"/>
  <c r="K301" i="1"/>
  <c r="K312" i="1"/>
  <c r="K245" i="1"/>
  <c r="K247" i="1"/>
  <c r="K244" i="1"/>
  <c r="K41" i="1"/>
  <c r="K54" i="1"/>
  <c r="K73" i="1"/>
  <c r="K83" i="1"/>
  <c r="K93" i="1"/>
  <c r="K103" i="1"/>
  <c r="K113" i="1"/>
  <c r="K126" i="1"/>
  <c r="K139" i="1"/>
  <c r="K148" i="1"/>
  <c r="K183" i="1"/>
  <c r="K196" i="1"/>
  <c r="K203" i="1"/>
  <c r="K210" i="1"/>
  <c r="K259" i="1"/>
  <c r="K261" i="1"/>
  <c r="K263" i="1"/>
  <c r="K274" i="1"/>
  <c r="K282" i="1"/>
  <c r="K292" i="1"/>
  <c r="K302" i="1"/>
  <c r="K42" i="1"/>
  <c r="K55" i="1"/>
  <c r="K66" i="1"/>
  <c r="K74" i="1"/>
  <c r="K84" i="1"/>
  <c r="K94" i="1"/>
  <c r="K104" i="1"/>
  <c r="K114" i="1"/>
  <c r="K127" i="1"/>
  <c r="K140" i="1"/>
  <c r="K149" i="1"/>
  <c r="K160" i="1"/>
  <c r="K171" i="1"/>
  <c r="K184" i="1"/>
  <c r="K191" i="1"/>
  <c r="K197" i="1"/>
  <c r="K204" i="1"/>
  <c r="K211" i="1"/>
  <c r="K222" i="1"/>
  <c r="K254" i="1"/>
  <c r="K266" i="1"/>
  <c r="K275" i="1"/>
  <c r="K283" i="1"/>
  <c r="K293" i="1"/>
  <c r="K303" i="1"/>
  <c r="K43" i="1"/>
  <c r="K49" i="1"/>
  <c r="K56" i="1"/>
  <c r="K75" i="1"/>
  <c r="K85" i="1"/>
  <c r="K95" i="1"/>
  <c r="K105" i="1"/>
  <c r="K115" i="1"/>
  <c r="K128" i="1"/>
  <c r="K133" i="1"/>
  <c r="K141" i="1"/>
  <c r="K150" i="1"/>
  <c r="K161" i="1"/>
  <c r="K172" i="1"/>
  <c r="K185" i="1"/>
  <c r="K198" i="1"/>
  <c r="K205" i="1"/>
  <c r="K212" i="1"/>
  <c r="K229" i="1"/>
  <c r="K235" i="1"/>
  <c r="K252" i="1"/>
  <c r="K255" i="1"/>
  <c r="K267" i="1"/>
  <c r="K271" i="1"/>
  <c r="K276" i="1"/>
  <c r="K284" i="1"/>
  <c r="K294" i="1"/>
  <c r="K304" i="1"/>
  <c r="K116" i="1"/>
  <c r="K123" i="1"/>
  <c r="K124" i="1"/>
  <c r="K125" i="1"/>
  <c r="K213" i="1"/>
  <c r="K44" i="1"/>
  <c r="K50" i="1"/>
  <c r="K57" i="1"/>
  <c r="K62" i="1"/>
  <c r="K63" i="1"/>
  <c r="K65" i="1"/>
  <c r="K67" i="1"/>
  <c r="K76" i="1"/>
  <c r="K86" i="1"/>
  <c r="K96" i="1"/>
  <c r="K106" i="1"/>
  <c r="K117" i="1"/>
  <c r="K129" i="1"/>
  <c r="K134" i="1"/>
  <c r="K142" i="1"/>
  <c r="K151" i="1"/>
  <c r="K162" i="1"/>
  <c r="K173" i="1"/>
  <c r="K186" i="1"/>
  <c r="K192" i="1"/>
  <c r="K199" i="1"/>
  <c r="K206" i="1"/>
  <c r="K214" i="1"/>
  <c r="K217" i="1"/>
  <c r="K221" i="1"/>
  <c r="K224" i="1"/>
  <c r="K230" i="1"/>
  <c r="K241" i="1"/>
  <c r="K256" i="1"/>
  <c r="K260" i="1"/>
  <c r="K262" i="1"/>
  <c r="K264" i="1"/>
  <c r="K265" i="1"/>
  <c r="K268" i="1"/>
  <c r="K277" i="1"/>
  <c r="K280" i="1"/>
  <c r="K285" i="1"/>
  <c r="K295" i="1"/>
  <c r="K305" i="1"/>
  <c r="K311" i="1"/>
  <c r="K242" i="1"/>
  <c r="K58" i="1"/>
  <c r="K77" i="1"/>
  <c r="K87" i="1"/>
  <c r="K97" i="1"/>
  <c r="K107" i="1"/>
  <c r="K118" i="1"/>
  <c r="K130" i="1"/>
  <c r="K143" i="1"/>
  <c r="K152" i="1"/>
  <c r="K163" i="1"/>
  <c r="K169" i="1"/>
  <c r="K174" i="1"/>
  <c r="K225" i="1"/>
  <c r="K306" i="1"/>
  <c r="K45" i="1"/>
  <c r="K59" i="1"/>
  <c r="K78" i="1"/>
  <c r="K88" i="1"/>
  <c r="K98" i="1"/>
  <c r="K108" i="1"/>
  <c r="K119" i="1"/>
  <c r="K135" i="1"/>
  <c r="K144" i="1"/>
  <c r="K153" i="1"/>
  <c r="K164" i="1"/>
  <c r="K175" i="1"/>
  <c r="K187" i="1"/>
  <c r="K226" i="1"/>
  <c r="K278" i="1"/>
  <c r="K286" i="1"/>
  <c r="K296" i="1"/>
  <c r="K307" i="1"/>
  <c r="K46" i="1"/>
  <c r="K79" i="1"/>
  <c r="K89" i="1"/>
  <c r="K99" i="1"/>
  <c r="K109" i="1"/>
  <c r="K120" i="1"/>
  <c r="K136" i="1"/>
  <c r="K154" i="1"/>
  <c r="K165" i="1"/>
  <c r="K231" i="1"/>
  <c r="K239" i="1"/>
  <c r="K287" i="1"/>
  <c r="K297" i="1"/>
  <c r="K308" i="1"/>
  <c r="K47" i="1"/>
  <c r="K60" i="1"/>
  <c r="K68" i="1"/>
  <c r="K80" i="1"/>
  <c r="K90" i="1"/>
  <c r="K100" i="1"/>
  <c r="K110" i="1"/>
  <c r="K121" i="1"/>
  <c r="K137" i="1"/>
  <c r="K155" i="1"/>
  <c r="K166" i="1"/>
  <c r="K176" i="1"/>
  <c r="K188" i="1"/>
  <c r="K200" i="1"/>
  <c r="K207" i="1"/>
  <c r="K218" i="1"/>
  <c r="K227" i="1"/>
  <c r="K232" i="1"/>
  <c r="K288" i="1"/>
  <c r="K298" i="1"/>
  <c r="K309" i="1"/>
  <c r="K246" i="1"/>
  <c r="K248" i="1"/>
  <c r="K243" i="1"/>
  <c r="K145" i="1"/>
  <c r="K290" i="1"/>
  <c r="K300" i="1"/>
  <c r="K48" i="1"/>
  <c r="K61" i="1"/>
  <c r="K64" i="1"/>
  <c r="K69" i="1"/>
  <c r="K81" i="1"/>
  <c r="K91" i="1"/>
  <c r="K101" i="1"/>
  <c r="K111" i="1"/>
  <c r="K122" i="1"/>
  <c r="K131" i="1"/>
  <c r="K146" i="1"/>
  <c r="K156" i="1"/>
  <c r="K167" i="1"/>
  <c r="K177" i="1"/>
  <c r="K189" i="1"/>
  <c r="K201" i="1"/>
  <c r="K208" i="1"/>
  <c r="K253" i="1"/>
  <c r="K257" i="1"/>
  <c r="K269" i="1"/>
  <c r="K272" i="1"/>
  <c r="K279" i="1"/>
  <c r="K289" i="1"/>
  <c r="K299" i="1"/>
  <c r="K310" i="1"/>
  <c r="K168" i="1"/>
  <c r="K178" i="1"/>
  <c r="K190" i="1"/>
  <c r="K215" i="1"/>
  <c r="K219" i="1"/>
  <c r="K233" i="1"/>
  <c r="K236" i="1"/>
  <c r="K238" i="1"/>
  <c r="F37" i="1"/>
  <c r="G37" i="1"/>
  <c r="H37" i="1"/>
  <c r="I37" i="1"/>
  <c r="J37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20" i="2" l="1"/>
  <c r="K15" i="2"/>
  <c r="K314" i="1"/>
  <c r="K315" i="1" s="1"/>
  <c r="K37" i="1"/>
  <c r="K21" i="2" l="1"/>
  <c r="K22" i="2" l="1"/>
  <c r="K23" i="2" l="1"/>
  <c r="K24" i="2" l="1"/>
  <c r="K25" i="2" l="1"/>
  <c r="K26" i="2"/>
  <c r="K27" i="2" l="1"/>
  <c r="K28" i="2" l="1"/>
  <c r="K29" i="2" l="1"/>
  <c r="K31" i="2" l="1"/>
  <c r="K32" i="2" l="1"/>
  <c r="K33" i="2" l="1"/>
  <c r="K34" i="2" l="1"/>
  <c r="K35" i="2" l="1"/>
  <c r="K36" i="2" l="1"/>
  <c r="K37" i="2" l="1"/>
  <c r="K38" i="2" l="1"/>
  <c r="K39" i="2" l="1"/>
  <c r="K40" i="2" l="1"/>
  <c r="K41" i="2" l="1"/>
  <c r="K42" i="2" l="1"/>
  <c r="K43" i="2" l="1"/>
  <c r="K44" i="2" l="1"/>
  <c r="K45" i="2" l="1"/>
  <c r="K46" i="2" l="1"/>
  <c r="K47" i="2" l="1"/>
  <c r="K48" i="2" l="1"/>
  <c r="K49" i="2" l="1"/>
  <c r="K50" i="2" l="1"/>
  <c r="K51" i="2" l="1"/>
  <c r="K52" i="2" l="1"/>
  <c r="K53" i="2" l="1"/>
  <c r="K54" i="2" l="1"/>
  <c r="K55" i="2" l="1"/>
  <c r="K56" i="2" l="1"/>
  <c r="K57" i="2" l="1"/>
  <c r="K58" i="2" l="1"/>
  <c r="K59" i="2" l="1"/>
  <c r="K60" i="2" l="1"/>
  <c r="K61" i="2" l="1"/>
  <c r="K62" i="2" l="1"/>
  <c r="K63" i="2" l="1"/>
  <c r="K64" i="2" l="1"/>
  <c r="K65" i="2" l="1"/>
  <c r="K66" i="2" l="1"/>
  <c r="K68" i="2" l="1"/>
  <c r="K69" i="2" l="1"/>
  <c r="K70" i="2" l="1"/>
  <c r="K71" i="2" l="1"/>
  <c r="K72" i="2" l="1"/>
  <c r="K73" i="2" l="1"/>
  <c r="K74" i="2" l="1"/>
  <c r="K75" i="2" l="1"/>
  <c r="K76" i="2" l="1"/>
  <c r="K77" i="2" l="1"/>
  <c r="K78" i="2" l="1"/>
  <c r="K79" i="2" l="1"/>
  <c r="K81" i="2" l="1"/>
  <c r="K82" i="2" l="1"/>
  <c r="K83" i="2" l="1"/>
  <c r="K84" i="2" l="1"/>
  <c r="K85" i="2" l="1"/>
  <c r="K86" i="2" l="1"/>
  <c r="K88" i="2" l="1"/>
  <c r="K89" i="2" l="1"/>
  <c r="K90" i="2" l="1"/>
  <c r="K91" i="2" l="1"/>
  <c r="K92" i="2" l="1"/>
  <c r="K93" i="2" l="1"/>
  <c r="K94" i="2" l="1"/>
  <c r="K95" i="2" l="1"/>
  <c r="K96" i="2" l="1"/>
  <c r="K97" i="2" l="1"/>
  <c r="K98" i="2" l="1"/>
  <c r="K99" i="2" l="1"/>
  <c r="K100" i="2" l="1"/>
  <c r="K101" i="2" l="1"/>
  <c r="K102" i="2" l="1"/>
  <c r="K103" i="2" l="1"/>
  <c r="K104" i="2" l="1"/>
  <c r="K105" i="2" l="1"/>
  <c r="K106" i="2" l="1"/>
  <c r="K107" i="2" l="1"/>
  <c r="K108" i="2" l="1"/>
  <c r="K109" i="2" l="1"/>
  <c r="K110" i="2" l="1"/>
  <c r="K111" i="2" l="1"/>
  <c r="K112" i="2" l="1"/>
  <c r="K113" i="2" l="1"/>
  <c r="K114" i="2" l="1"/>
  <c r="K115" i="2" l="1"/>
  <c r="K117" i="2" l="1"/>
  <c r="K118" i="2" l="1"/>
  <c r="K119" i="2" l="1"/>
  <c r="K120" i="2" l="1"/>
  <c r="K121" i="2" l="1"/>
  <c r="K122" i="2" l="1"/>
  <c r="K123" i="2" l="1"/>
  <c r="K124" i="2" l="1"/>
  <c r="K125" i="2" l="1"/>
  <c r="K126" i="2" l="1"/>
  <c r="K127" i="2" l="1"/>
  <c r="K128" i="2" l="1"/>
  <c r="K129" i="2" l="1"/>
  <c r="K130" i="2" l="1"/>
  <c r="K131" i="2" l="1"/>
  <c r="K132" i="2" l="1"/>
  <c r="K133" i="2" l="1"/>
  <c r="K134" i="2" l="1"/>
  <c r="K135" i="2" l="1"/>
  <c r="K136" i="2" s="1"/>
  <c r="K137" i="2" s="1"/>
  <c r="K138" i="2" s="1"/>
  <c r="K139" i="2" s="1"/>
</calcChain>
</file>

<file path=xl/sharedStrings.xml><?xml version="1.0" encoding="utf-8"?>
<sst xmlns="http://schemas.openxmlformats.org/spreadsheetml/2006/main" count="5714" uniqueCount="1284">
  <si>
    <t>ORG</t>
  </si>
  <si>
    <t>OBJ</t>
  </si>
  <si>
    <t>DESCRIPTION</t>
  </si>
  <si>
    <t>ROLLUP</t>
  </si>
  <si>
    <t>TYPE</t>
  </si>
  <si>
    <t>0021AREV</t>
  </si>
  <si>
    <t>322900</t>
  </si>
  <si>
    <t>LCSO OTH NON-BUS LIC&amp;PERMITS</t>
  </si>
  <si>
    <t/>
  </si>
  <si>
    <t>R</t>
  </si>
  <si>
    <t>333160</t>
  </si>
  <si>
    <t>SO FED IND DEPT OF JUSTICE REV</t>
  </si>
  <si>
    <t>333200</t>
  </si>
  <si>
    <t>LCSO FED IND DO TRANSPORTATION</t>
  </si>
  <si>
    <t>333970</t>
  </si>
  <si>
    <t>LCSO FED IND DO HOMEL SECURITY</t>
  </si>
  <si>
    <t>334013</t>
  </si>
  <si>
    <t>LCSO GRANT WA STATE PATROL</t>
  </si>
  <si>
    <t>334018</t>
  </si>
  <si>
    <t>STATE MILITARY DEPARTMENT</t>
  </si>
  <si>
    <t>341340</t>
  </si>
  <si>
    <t>LCSO SUP CT RECORD SVCS</t>
  </si>
  <si>
    <t>342100</t>
  </si>
  <si>
    <t>LCSO LAW ENFORCEMENT SVCS</t>
  </si>
  <si>
    <t>342101</t>
  </si>
  <si>
    <t>LCSO LAW ENF SVCS-DNA ID FEE</t>
  </si>
  <si>
    <t>342104</t>
  </si>
  <si>
    <t>LCSO LAW ENF SVCS-SECURITY</t>
  </si>
  <si>
    <t>342105</t>
  </si>
  <si>
    <t>LAW ENF SVC-SMALL CITIES/VADER</t>
  </si>
  <si>
    <t>342500</t>
  </si>
  <si>
    <t>LCSO DISASTER PREPARATION SVCS</t>
  </si>
  <si>
    <t>347900</t>
  </si>
  <si>
    <t>LCSO OTHER FEES</t>
  </si>
  <si>
    <t>351500</t>
  </si>
  <si>
    <t>LCSO INVESTGTV FUND ASSESSMNT</t>
  </si>
  <si>
    <t>356500</t>
  </si>
  <si>
    <t>INVESTIGATIVE FUND ASSESSMENTS</t>
  </si>
  <si>
    <t>367000</t>
  </si>
  <si>
    <t>LCSO CON/DON-PRIVATE SOURCES</t>
  </si>
  <si>
    <t>369100</t>
  </si>
  <si>
    <t>SALE OF SURPLUS</t>
  </si>
  <si>
    <t>369200</t>
  </si>
  <si>
    <t>LCSO UNCLMED CASH/PROPSALES</t>
  </si>
  <si>
    <t>369300</t>
  </si>
  <si>
    <t>LCSO CNFSCTD &amp; FORFEITED PROP</t>
  </si>
  <si>
    <t>369400</t>
  </si>
  <si>
    <t>LCSO JUDGMENTS &amp; SETTLEMENTS</t>
  </si>
  <si>
    <t>369810</t>
  </si>
  <si>
    <t>CASH ADJUSTMENTS OVER/SHORT</t>
  </si>
  <si>
    <t>369910</t>
  </si>
  <si>
    <t>LCSO MISC OTHER</t>
  </si>
  <si>
    <t>391500</t>
  </si>
  <si>
    <t>SHERIFF CAP LEASE RCPTS</t>
  </si>
  <si>
    <t>395100</t>
  </si>
  <si>
    <t>LCSO PROCEEDS SALE CAP ASSETS</t>
  </si>
  <si>
    <t>0021BREV</t>
  </si>
  <si>
    <t>331160</t>
  </si>
  <si>
    <t>LCSO FED DIR DEPT OF JUSTICE</t>
  </si>
  <si>
    <t>0021DREV</t>
  </si>
  <si>
    <t>334011</t>
  </si>
  <si>
    <t>LCSO WA CRIMINAL JUST TRAINING</t>
  </si>
  <si>
    <t>0021FREV</t>
  </si>
  <si>
    <t>LAW ENFORCEMENT SERVICES</t>
  </si>
  <si>
    <t>342103</t>
  </si>
  <si>
    <t>LCSO PROCESS SVC PAO</t>
  </si>
  <si>
    <t>CON/DON-PRIVATE SOURCES</t>
  </si>
  <si>
    <t>0021GREV</t>
  </si>
  <si>
    <t>0021LREV</t>
  </si>
  <si>
    <t>021A2110</t>
  </si>
  <si>
    <t>510000</t>
  </si>
  <si>
    <t>SHRF ADMIN SALARIES &amp; WAGES</t>
  </si>
  <si>
    <t>E</t>
  </si>
  <si>
    <t>512000</t>
  </si>
  <si>
    <t>SHRF ADMIN OVERTIME</t>
  </si>
  <si>
    <t>521000</t>
  </si>
  <si>
    <t>SHRF ADMIN INDSTRL INS</t>
  </si>
  <si>
    <t>522000</t>
  </si>
  <si>
    <t>SHRF ADMIN FICA</t>
  </si>
  <si>
    <t>522010</t>
  </si>
  <si>
    <t>MEDICARE</t>
  </si>
  <si>
    <t>523000</t>
  </si>
  <si>
    <t>SHRF ADMIN RETIREMENT</t>
  </si>
  <si>
    <t>524000</t>
  </si>
  <si>
    <t>SHRF ADMIN MED/DENT/VISION</t>
  </si>
  <si>
    <t>525000</t>
  </si>
  <si>
    <t>SHRF ADMIN LIFE INSURANCE</t>
  </si>
  <si>
    <t>526000</t>
  </si>
  <si>
    <t>SHRF ADMIN UNIFORMS &amp; CLOTHING</t>
  </si>
  <si>
    <t>527000</t>
  </si>
  <si>
    <t>LCSO ADMIN FAMILY SICK LEAVE</t>
  </si>
  <si>
    <t>531000</t>
  </si>
  <si>
    <t>SHRF ADMIN SUPPLIES</t>
  </si>
  <si>
    <t>535000</t>
  </si>
  <si>
    <t>SHRF ADMIN S&amp;A ASSETS</t>
  </si>
  <si>
    <t>541000</t>
  </si>
  <si>
    <t>SHRF ADMIN PROFESSIONAL SVCS</t>
  </si>
  <si>
    <t>542000</t>
  </si>
  <si>
    <t>COMMUNICATIONS</t>
  </si>
  <si>
    <t>542020</t>
  </si>
  <si>
    <t>SHRF ADMIN TELEPHONE</t>
  </si>
  <si>
    <t>543000</t>
  </si>
  <si>
    <t>SHRF ADMIN TRAVEL</t>
  </si>
  <si>
    <t>545000</t>
  </si>
  <si>
    <t>SHRF ADMIN OPR RENTALS &amp; LEASE</t>
  </si>
  <si>
    <t>546000</t>
  </si>
  <si>
    <t>SHRF ADMIN INSURANCE</t>
  </si>
  <si>
    <t>548000</t>
  </si>
  <si>
    <t>SHRF ADMIN REPAIRS &amp; MAINT</t>
  </si>
  <si>
    <t>549000</t>
  </si>
  <si>
    <t>SHRF ADMIN MISC</t>
  </si>
  <si>
    <t>549010</t>
  </si>
  <si>
    <t>SHRF ADMIN TRAINING &amp; RGSTRTN</t>
  </si>
  <si>
    <t>549020</t>
  </si>
  <si>
    <t>SHRF ADMIN DUES &amp; SUBSCRIPTION</t>
  </si>
  <si>
    <t>551000</t>
  </si>
  <si>
    <t>SHRF ADMIN INTRGOV-PROF SVCS</t>
  </si>
  <si>
    <t>591010</t>
  </si>
  <si>
    <t>SHRF ADMIN INTRFND-INFO SVCS</t>
  </si>
  <si>
    <t>592010</t>
  </si>
  <si>
    <t>SHRF ADMIN INTRFND-POSTAGE</t>
  </si>
  <si>
    <t>595020</t>
  </si>
  <si>
    <t>SHRF ADMIN INTRFND-ER&amp;R-IT</t>
  </si>
  <si>
    <t>595030</t>
  </si>
  <si>
    <t>SHRF ADMIN INTRFND-ER&amp;R-MP</t>
  </si>
  <si>
    <t>596010</t>
  </si>
  <si>
    <t>SHRF ADMIN INTRFND-SELF INS</t>
  </si>
  <si>
    <t>596020</t>
  </si>
  <si>
    <t>SHRF ADMIN INTRFND-COUNTY INS</t>
  </si>
  <si>
    <t>596030</t>
  </si>
  <si>
    <t>SHRF ADMIN INTRFND-UNEMP</t>
  </si>
  <si>
    <t>598010</t>
  </si>
  <si>
    <t>SHRF ADMIN INTRFND-FACIL</t>
  </si>
  <si>
    <t>021A9121</t>
  </si>
  <si>
    <t>570000</t>
  </si>
  <si>
    <t>SHERIFF CAP LEASE PRINCIPAL</t>
  </si>
  <si>
    <t>021A9221</t>
  </si>
  <si>
    <t>580000</t>
  </si>
  <si>
    <t>SHERIFF CAP LEASE INTEREST</t>
  </si>
  <si>
    <t>021A9421</t>
  </si>
  <si>
    <t>566000</t>
  </si>
  <si>
    <t>SHERIFF CAPITAL LEASES-EQP</t>
  </si>
  <si>
    <t>021B2123</t>
  </si>
  <si>
    <t>SHRF SU DRUG SALARIES &amp; WAGES</t>
  </si>
  <si>
    <t>SHRF SU DRUG OVERTIME</t>
  </si>
  <si>
    <t>SHRF SU DRUG INDSTRL INS</t>
  </si>
  <si>
    <t>SHRF SU DRUG FICA</t>
  </si>
  <si>
    <t>SHRF SU DRUG RETIREMENT</t>
  </si>
  <si>
    <t>SHRF SU DRUG MED/DENT/VISION</t>
  </si>
  <si>
    <t>524080</t>
  </si>
  <si>
    <t>SHRF SU DRUG HSA - VEBA</t>
  </si>
  <si>
    <t>SHRF SU DRUG UNIFORMS</t>
  </si>
  <si>
    <t>LCSO SP DRUG FAMILY SICK LEAVE</t>
  </si>
  <si>
    <t>SHRF SU DRUG PROFESSIONAL SVCS</t>
  </si>
  <si>
    <t>SHRF SU DRUG TELEPHONE</t>
  </si>
  <si>
    <t>TRAVEL</t>
  </si>
  <si>
    <t>593000</t>
  </si>
  <si>
    <t>SHRF SU DRUG INTRFND-SUPPLIES</t>
  </si>
  <si>
    <t>593020</t>
  </si>
  <si>
    <t>SHRF SU DRUG INTRFND-FUEL</t>
  </si>
  <si>
    <t>593050</t>
  </si>
  <si>
    <t>SHRF SU DRUG INTRFND-SMLL TOOL</t>
  </si>
  <si>
    <t>SHRF SU DRUG INTRFND-ER&amp;R-MP</t>
  </si>
  <si>
    <t>SHRF SU DRUG INTRFND-SELF INS</t>
  </si>
  <si>
    <t>SHRF SU DRUG INTRFND-CNTY INS</t>
  </si>
  <si>
    <t>SHRF SU DRUG INTRFND-UNEMP</t>
  </si>
  <si>
    <t>021C2121</t>
  </si>
  <si>
    <t>SHRF INVSTGTN SALARIES &amp; WAGES</t>
  </si>
  <si>
    <t>SHRF INVSTGTN OVERTIME</t>
  </si>
  <si>
    <t>513000</t>
  </si>
  <si>
    <t>SICK&amp;VAC LEAVE PYOUT</t>
  </si>
  <si>
    <t>SHRF INVSTGTN INDSTRL INS</t>
  </si>
  <si>
    <t>SHRF INVSTGTN FICA</t>
  </si>
  <si>
    <t>SHRF INVSTGTN RETIREMENT</t>
  </si>
  <si>
    <t>SHRF INVSTGTN MED/DENT/VISION</t>
  </si>
  <si>
    <t>SHRF INVSTGTN HSA - VEBA</t>
  </si>
  <si>
    <t>SHRF INVSTGTN UNIFORMS</t>
  </si>
  <si>
    <t>LCSO-INVESTG FAMILY SICK LEAVE</t>
  </si>
  <si>
    <t>SHRF INVST SUPPLIES</t>
  </si>
  <si>
    <t>SHRF INVST S&amp;A ASSETS</t>
  </si>
  <si>
    <t>SHRF INVSTGTN PROFESSIONAL SVC</t>
  </si>
  <si>
    <t>541140</t>
  </si>
  <si>
    <t>INTERPRETER</t>
  </si>
  <si>
    <t>SHRF INVSTGTN TELEPHONE</t>
  </si>
  <si>
    <t>SHRF INVSTGTN TRAVEL</t>
  </si>
  <si>
    <t>547000</t>
  </si>
  <si>
    <t>SHRF INVSTGTN UTILITIES</t>
  </si>
  <si>
    <t>591020</t>
  </si>
  <si>
    <t>SHRF INVST INTRFND-RADIO SVC</t>
  </si>
  <si>
    <t>595010</t>
  </si>
  <si>
    <t>SHRF INVST INTRFND-ER&amp;R RADIO</t>
  </si>
  <si>
    <t>SHRF INVST INTRFND-ER&amp;R-MP</t>
  </si>
  <si>
    <t>SHRF INVST INTRFND-SELF INS</t>
  </si>
  <si>
    <t>SHRF INVST INTRFND-COUNTY INS</t>
  </si>
  <si>
    <t>SHRF INVST INTRFND-UNEMP</t>
  </si>
  <si>
    <t>021D2121</t>
  </si>
  <si>
    <t>SHRF RSOA SALARIES &amp; WAGES</t>
  </si>
  <si>
    <t>511000</t>
  </si>
  <si>
    <t>SHRF RSOA EXTRA HELP</t>
  </si>
  <si>
    <t>SHRF RSOA OVERTIME</t>
  </si>
  <si>
    <t>SHRF RSOA INDSTRL INS</t>
  </si>
  <si>
    <t>SHRF RSOA FICA</t>
  </si>
  <si>
    <t>SHRF RSOA RETIREMENT</t>
  </si>
  <si>
    <t>SHRF RSOA MED/DENT/VISION</t>
  </si>
  <si>
    <t>SHRF RSOA HSA - VEBA</t>
  </si>
  <si>
    <t>SHRF RSOA LIFE INSURANCE</t>
  </si>
  <si>
    <t>SHRF RSOA UNIFORMS &amp; CLOTHING</t>
  </si>
  <si>
    <t>LCSO RSOA/RV FAMILY SICK LEAVE</t>
  </si>
  <si>
    <t>SUPPLIES</t>
  </si>
  <si>
    <t>SHRF RSOA S&amp;A ASSETS</t>
  </si>
  <si>
    <t>SHRF RSOA PROFESSIONAL SVCS</t>
  </si>
  <si>
    <t>SHRF RSOA COMMUNICATIONS</t>
  </si>
  <si>
    <t>SHRF RSOA TELEPHONE</t>
  </si>
  <si>
    <t>SHRF RSOA TRAVEL</t>
  </si>
  <si>
    <t>MISCELLANEOUS</t>
  </si>
  <si>
    <t>SHRF RSOA TRAINING &amp; REGISTRTN</t>
  </si>
  <si>
    <t>SHRF RSOA INTRFND-INFO SVCS</t>
  </si>
  <si>
    <t>SHRF RSOA INTRFND-RADIO SVC</t>
  </si>
  <si>
    <t>SHRF RSOA INTRFND-ER&amp;R RADIO</t>
  </si>
  <si>
    <t>SHRF RSOA INTRFND-ER&amp;R-IT</t>
  </si>
  <si>
    <t>SHRF RSOA INTRFND-ER&amp;R-MP</t>
  </si>
  <si>
    <t>SHRF RSOA INTRFND-SELF INS</t>
  </si>
  <si>
    <t>SHRF RSOA INTRFND-COUNTY INS</t>
  </si>
  <si>
    <t>SHRF RSOA INTRFND-UNEMP</t>
  </si>
  <si>
    <t>021E1720</t>
  </si>
  <si>
    <t>MED/DENT/VISION/H&amp;A</t>
  </si>
  <si>
    <t>524030</t>
  </si>
  <si>
    <t>SHRF LEOFF 1 RET-MED PREM</t>
  </si>
  <si>
    <t>524040</t>
  </si>
  <si>
    <t>SHRF LEOFF 1 RET-EXCESS MED</t>
  </si>
  <si>
    <t>524050</t>
  </si>
  <si>
    <t>SHRF LEOFF 1 RET-DEPEND</t>
  </si>
  <si>
    <t>SHRF LEOFF 1 TRAVEL</t>
  </si>
  <si>
    <t>021F2122</t>
  </si>
  <si>
    <t>SHRF PATROL SALARIES &amp; WAGES</t>
  </si>
  <si>
    <t>SHRF PATROL EXTRA HELP</t>
  </si>
  <si>
    <t>SHRF PATROL OVERTIME</t>
  </si>
  <si>
    <t>512010</t>
  </si>
  <si>
    <t>SHRF PATROL OT/EXTRA WORK PAY</t>
  </si>
  <si>
    <t>512020</t>
  </si>
  <si>
    <t>SHRF PATROL OT/HOLIDAY PAY</t>
  </si>
  <si>
    <t>512030</t>
  </si>
  <si>
    <t>SHRF PATROL OT/COURT PAY</t>
  </si>
  <si>
    <t>SHRF PATROL INDSTRL INS</t>
  </si>
  <si>
    <t>SHRF PATROL FICA</t>
  </si>
  <si>
    <t>SHRF PATROL RETIREMENT</t>
  </si>
  <si>
    <t>SHRF PATROL MED/DENT/VISION</t>
  </si>
  <si>
    <t>SHRF PATROL HSA - VEBA</t>
  </si>
  <si>
    <t>SHRF PATROL LIFE INSURANCE</t>
  </si>
  <si>
    <t>SHRF PATROL UNIFORMS</t>
  </si>
  <si>
    <t>LCSO PATROL FAMILY SICK LEAVE</t>
  </si>
  <si>
    <t>SHRF PATROL SUPPLIES</t>
  </si>
  <si>
    <t>SHRF PATROL S&amp;A ASSETS</t>
  </si>
  <si>
    <t>SHRF PATROL PROFESSIONAL SVCS</t>
  </si>
  <si>
    <t>SHRF PATROL INTERPRETER</t>
  </si>
  <si>
    <t>SHRF PATROL COMMUNICATIONS</t>
  </si>
  <si>
    <t>SHRF PATROL TELEPHONE</t>
  </si>
  <si>
    <t>SHRF PATROL TRAVEL</t>
  </si>
  <si>
    <t>OPER RENTALS &amp; LEASES</t>
  </si>
  <si>
    <t>SHRF PATROL INSURANCE</t>
  </si>
  <si>
    <t>SHRF PATROL REPAIRS &amp; MAINT</t>
  </si>
  <si>
    <t>SHRF PATROL MISC</t>
  </si>
  <si>
    <t>SHRF PATROL INTRGOV-PROF SVCS</t>
  </si>
  <si>
    <t>SHRF PATROL INTRFND-RADIO SVCS</t>
  </si>
  <si>
    <t>SHRF PATROL INTRFND-SUPPLIES</t>
  </si>
  <si>
    <t>SHRF PATROL INTRFND-FUEL</t>
  </si>
  <si>
    <t>SHRF PATROL INTRFND-SMLL TOOLS</t>
  </si>
  <si>
    <t>595000</t>
  </si>
  <si>
    <t>SHRF PATROL INTRFND-OP RENTALS</t>
  </si>
  <si>
    <t>SHRF PATROL INTRFND-ER&amp;R RADIO</t>
  </si>
  <si>
    <t>SHRF PATROL INTRFND-ER&amp;R-MP</t>
  </si>
  <si>
    <t>595040</t>
  </si>
  <si>
    <t>SHRF PATROL INTRFND-ER&amp;R-CS</t>
  </si>
  <si>
    <t>SHRF PATROL INTRFND-SELF INS</t>
  </si>
  <si>
    <t>SHRF PATROL INTRFND-COUNTY INS</t>
  </si>
  <si>
    <t>SHRF PATROL INTRFND-UNEMP</t>
  </si>
  <si>
    <t>598000</t>
  </si>
  <si>
    <t>INTRFND-REPAIRS &amp; MAINTENANCE</t>
  </si>
  <si>
    <t>021F9421</t>
  </si>
  <si>
    <t>564000</t>
  </si>
  <si>
    <t>MACHINERY &amp; EQPMNT</t>
  </si>
  <si>
    <t>021G2122</t>
  </si>
  <si>
    <t>SHRF S&amp;R OVERTIME</t>
  </si>
  <si>
    <t>INDUSTRIAL INSURANCE</t>
  </si>
  <si>
    <t>SHRF S&amp;R FICA</t>
  </si>
  <si>
    <t>SHRF S&amp;R RETIREMENT</t>
  </si>
  <si>
    <t>HSA - VEBA</t>
  </si>
  <si>
    <t>UNIFORMS &amp; CLOTHING</t>
  </si>
  <si>
    <t>FAMILY SICK LEAVE</t>
  </si>
  <si>
    <t>SHRF S&amp;R SUPPLIES</t>
  </si>
  <si>
    <t>532000</t>
  </si>
  <si>
    <t>SHRF S&amp;R FUEL CONSUMED</t>
  </si>
  <si>
    <t>SHRF S&amp;R MINOR S&amp;A ASSETS</t>
  </si>
  <si>
    <t>REPAIRS &amp; MAINTENANCE</t>
  </si>
  <si>
    <t>SHRF S&amp;R INTRFND-UNEMP</t>
  </si>
  <si>
    <t>021H2180</t>
  </si>
  <si>
    <t>SHRF PROPRTY SALARIES &amp; WAGES</t>
  </si>
  <si>
    <t>SHRF PROPRTY OVERTIME</t>
  </si>
  <si>
    <t>SHRF PROPRTY INDSTRL INS</t>
  </si>
  <si>
    <t>SHRF PROPRTY FICA</t>
  </si>
  <si>
    <t>SHRF PROPRTY RETIREMENT</t>
  </si>
  <si>
    <t>SHRF PROPRTY MED/DENT/VISION</t>
  </si>
  <si>
    <t>SHRF PROPRTY LIFE INSURANCE</t>
  </si>
  <si>
    <t>SHRF PROPRTY UNIFORMS</t>
  </si>
  <si>
    <t>LCSO PROP RM FAMILY SICK LEAVE</t>
  </si>
  <si>
    <t>SHRF PROPRTY SUPPLIES</t>
  </si>
  <si>
    <t>SHRF PROPRTY S&amp;A ASSETS</t>
  </si>
  <si>
    <t>SHRF PROPRTY PROFESSIONAL SVCS</t>
  </si>
  <si>
    <t>SHRF PROPRTY REPAIRS &amp; MAINT</t>
  </si>
  <si>
    <t>SHRF PROPRTY INTRFND-ER&amp;R-MP</t>
  </si>
  <si>
    <t>SHRF PROPRTY INTRFND-SELF INS</t>
  </si>
  <si>
    <t>SHRF PROPRTY INTRFND-CNTY INS</t>
  </si>
  <si>
    <t>SHRF PROPRTY INTRFND-UNEMP</t>
  </si>
  <si>
    <t>021J2110</t>
  </si>
  <si>
    <t>SHRF PURCH SALARIES &amp; WAGES</t>
  </si>
  <si>
    <t>SHRF PURCH INDSTRL INS</t>
  </si>
  <si>
    <t>SHRF PURCH FICA</t>
  </si>
  <si>
    <t>SHRF PURCH RETIREMENT</t>
  </si>
  <si>
    <t>SHRF PURCH MED/DENT/VISION</t>
  </si>
  <si>
    <t>SHRF PURCH LIFE INSURANCE</t>
  </si>
  <si>
    <t>LCSO-PURCHSE FAMILY SICK LEAVE</t>
  </si>
  <si>
    <t>SHRF PURCH SUPPLIES</t>
  </si>
  <si>
    <t>549999</t>
  </si>
  <si>
    <t>P CARD DEFAULT ACCOUNT</t>
  </si>
  <si>
    <t>SHRF PURCH INTRFND-SELF INS</t>
  </si>
  <si>
    <t>SHRF PURCH INTRFND-COUNTY INS</t>
  </si>
  <si>
    <t>SHRF PURCH INTRFND-UNEMP</t>
  </si>
  <si>
    <t>021K2110</t>
  </si>
  <si>
    <t>SHRF RECORDS SALARIES &amp; WAGES</t>
  </si>
  <si>
    <t>SHRF RECORDS OVERTIME</t>
  </si>
  <si>
    <t>SHRF RECORDS INDSTRL INS</t>
  </si>
  <si>
    <t>SHRF RECORDS FICA</t>
  </si>
  <si>
    <t>SHRF RECORDS RETIREMENT</t>
  </si>
  <si>
    <t>SHRF RECORDS MED/DENT/VISION</t>
  </si>
  <si>
    <t>SHRF RECORDS LIFE INSURANCE</t>
  </si>
  <si>
    <t>SHRF RECORDS FAMILY SICK LEAVE</t>
  </si>
  <si>
    <t>SHRF RECORDS SUPPLIES</t>
  </si>
  <si>
    <t>SHRF RECORDS S&amp;A ASSETS</t>
  </si>
  <si>
    <t>SHRF RECORDS PROFESSIONAL SVCS</t>
  </si>
  <si>
    <t>SHRF RECORDS TELEPHONE</t>
  </si>
  <si>
    <t>SHRF RECORDS OP RENTALS &amp; LEAS</t>
  </si>
  <si>
    <t>SHRF RECORDS REPAIRS &amp; MAINT</t>
  </si>
  <si>
    <t>SHRF RECORDS MISC</t>
  </si>
  <si>
    <t>SHRF RECORDS INTRFND-SELF INS</t>
  </si>
  <si>
    <t>SHRF RECORDS INTRFND-CNTY INS</t>
  </si>
  <si>
    <t>SHRF RECORDS INTRFND-UNEMP</t>
  </si>
  <si>
    <t>021K9121</t>
  </si>
  <si>
    <t>DEBT SERVICE:PRINCIPAL</t>
  </si>
  <si>
    <t>021K9221</t>
  </si>
  <si>
    <t>DEBT SERVICE:INTEREST &amp; COSTS</t>
  </si>
  <si>
    <t>021K9421</t>
  </si>
  <si>
    <t>021L2123</t>
  </si>
  <si>
    <t>SHRF SU RESERVES UNIFORMS</t>
  </si>
  <si>
    <t>596011</t>
  </si>
  <si>
    <t>SHRF SU RSRVS INTRFND-SELF INS</t>
  </si>
  <si>
    <t>596021</t>
  </si>
  <si>
    <t>SHRF SU RSRVS INTRFND-CNTY INS</t>
  </si>
  <si>
    <t>021M2170</t>
  </si>
  <si>
    <t>SHRF TRAFFIC SALARIES &amp; WAGES</t>
  </si>
  <si>
    <t>SHRF TRAFFIC OVERTIME</t>
  </si>
  <si>
    <t>SHRF TRAFFIC OT/HOLIDAY PAY</t>
  </si>
  <si>
    <t>SHRF TRAFFIC INDSTRL INS</t>
  </si>
  <si>
    <t>SHRF TRAFFIC FICA</t>
  </si>
  <si>
    <t>SHRF TRAFFIC RETIREMENT</t>
  </si>
  <si>
    <t>SHRF TRAFFIC MED/DENT/VISION</t>
  </si>
  <si>
    <t>SHRF TRAFFIC HSA - VEBA</t>
  </si>
  <si>
    <t>SHRF TRAFFIC UNIFORMS</t>
  </si>
  <si>
    <t>LCSO TRAFFIC FAMILY SICK LEAVE</t>
  </si>
  <si>
    <t>SHRF TRAFFIC SUPPLIES</t>
  </si>
  <si>
    <t>SHRF TRAFFIC S&amp;A ASSETS</t>
  </si>
  <si>
    <t>SHRF TRAFFIC PROFESSIONAL SVCS</t>
  </si>
  <si>
    <t>SHRF TRAFFIC COMMUNICATIONS</t>
  </si>
  <si>
    <t>SHRF TRAFFIC TELEPHONE</t>
  </si>
  <si>
    <t>SHRF TRAFFIC INTRFND-INFO SVCS</t>
  </si>
  <si>
    <t>SHRF TRAFFIC INTRFND-RADIO SVC</t>
  </si>
  <si>
    <t>SHRF TRAFFIC INTRFND-ERR RADIO</t>
  </si>
  <si>
    <t>SHRF TRAFFIC INTRFND-ER&amp;R-IT</t>
  </si>
  <si>
    <t>SHRF TRAFFIC INTRFND-ER&amp;R-MP</t>
  </si>
  <si>
    <t>SHRF TRAFFIC INTRFND-SELF INS</t>
  </si>
  <si>
    <t>SHRF TRAFFIC INTRFND-CNTY INS</t>
  </si>
  <si>
    <t>SHRF TRAFFIC INTRFND-UNEMP</t>
  </si>
  <si>
    <t>021N2140</t>
  </si>
  <si>
    <t>SHRF TRAINING SUPPLIES</t>
  </si>
  <si>
    <t>SHRF TRAINING S&amp;A ASSETS</t>
  </si>
  <si>
    <t>SHRF TRAINING PROFESSIONAL SVC</t>
  </si>
  <si>
    <t>SHRF TRAINING TRAVEL</t>
  </si>
  <si>
    <t>SHRF TRAINING OP RNTLS &amp; LEASE</t>
  </si>
  <si>
    <t>SHRF TRAINING TRAINING &amp; REG</t>
  </si>
  <si>
    <t>SHRF TRAINING DUES &amp; SUBSCRIP</t>
  </si>
  <si>
    <t>021XI117</t>
  </si>
  <si>
    <t>397000</t>
  </si>
  <si>
    <t>SHERIFF XI ROADS</t>
  </si>
  <si>
    <t>2019 ORIG BUD</t>
  </si>
  <si>
    <t>2019 REV BUD</t>
  </si>
  <si>
    <t>2019 PROJ BUD</t>
  </si>
  <si>
    <t>2018  ACTUAL</t>
  </si>
  <si>
    <t>2020 PRELIM</t>
  </si>
  <si>
    <t>JAIL TRANSFER IN-SOC SVC</t>
  </si>
  <si>
    <t>022XI104</t>
  </si>
  <si>
    <t>JAIL TRNG DUES &amp; SUBSCRIP</t>
  </si>
  <si>
    <t>022F2340</t>
  </si>
  <si>
    <t>JAIL TRNG TRAINING &amp; REG</t>
  </si>
  <si>
    <t>JAIL TRNG TRAVEL</t>
  </si>
  <si>
    <t>JAIL TRNG PROFESSIONAL SVCS</t>
  </si>
  <si>
    <t>JAIL TRNG S&amp;A ASSETS</t>
  </si>
  <si>
    <t>FUEL CONSUMED</t>
  </si>
  <si>
    <t>JAIL TRNG SUPPLIES</t>
  </si>
  <si>
    <t>JAIL TRNSPT INTRFND-UNEMP</t>
  </si>
  <si>
    <t>022E2360</t>
  </si>
  <si>
    <t>JAIL TRNSPT INTRFND-COUNTY INS</t>
  </si>
  <si>
    <t>JAIL TRNSPT INTRFND-SELF INS</t>
  </si>
  <si>
    <t>JAIL TRNSPT INTRFND-ER&amp;R-MP</t>
  </si>
  <si>
    <t>SH JAIL INTRFND-SUPPLIES</t>
  </si>
  <si>
    <t>JAIL TRNSPT TRAVEL</t>
  </si>
  <si>
    <t>JAIL TRNSPT TELEPHONE</t>
  </si>
  <si>
    <t>PROFESSIONAL SERVICES</t>
  </si>
  <si>
    <t>JAIL TRNSPT FUEL CONSUMED</t>
  </si>
  <si>
    <t>JAIL TRANSPRT FAMLY SICK LEAVE</t>
  </si>
  <si>
    <t>JAIL TRNSPT UNIFORMS/CLOTHING</t>
  </si>
  <si>
    <t>JAIL TRNSPT LIFE INSURANCE</t>
  </si>
  <si>
    <t>JAIL TRNSPT MED/DENT/VISION</t>
  </si>
  <si>
    <t>JAIL TRNSPT RETIREMENT</t>
  </si>
  <si>
    <t>JAIL TRNSPT FICA</t>
  </si>
  <si>
    <t>JAIL TRNSPT INDSTRL INS</t>
  </si>
  <si>
    <t>JAIL TRNSPT OVERTIME</t>
  </si>
  <si>
    <t>JAIL TRNSPT SALARIES &amp; WAGES</t>
  </si>
  <si>
    <t>JAIL ALT SANC INTRFND-UNEMP</t>
  </si>
  <si>
    <t>022D2360</t>
  </si>
  <si>
    <t>JAIL ALT SANC INTRFND-CNTY INS</t>
  </si>
  <si>
    <t>JAIL ALT SANC INTRFND-SELF INS</t>
  </si>
  <si>
    <t>JAIL ALT SANC TELEPHONE</t>
  </si>
  <si>
    <t>JAIL ALT SANC SUPPLIES</t>
  </si>
  <si>
    <t>JAIL ALT SANCT FAMLY SCK LEAVE</t>
  </si>
  <si>
    <t>JAIL ALT SANC UNIFORM/CLOTHING</t>
  </si>
  <si>
    <t>JAIL ALT SANC LIFE INSURANCE</t>
  </si>
  <si>
    <t>JAIL ALT SANC MED/DENT/VISION</t>
  </si>
  <si>
    <t>JAIL ALT SANC RETIREMENT</t>
  </si>
  <si>
    <t>JAIL ALT SANC FICA</t>
  </si>
  <si>
    <t>JAIL ALT SANC INDSTRL INS</t>
  </si>
  <si>
    <t>JAIL ALT SANC OT/HOLIDAY PAY</t>
  </si>
  <si>
    <t>JAIL ALT SANC OVERTIME</t>
  </si>
  <si>
    <t>JAIL ALT SANC SALARIES &amp; WAGES</t>
  </si>
  <si>
    <t>022C9423</t>
  </si>
  <si>
    <t>JAIL CAP LEASE INTEREST</t>
  </si>
  <si>
    <t>022C9223</t>
  </si>
  <si>
    <t>JAIL CAP LEASE PRINCIPAL</t>
  </si>
  <si>
    <t>022C9123</t>
  </si>
  <si>
    <t>PRISONER CARE INTRFND-UNEMP</t>
  </si>
  <si>
    <t>022C2360</t>
  </si>
  <si>
    <t>PRISONER CARE INTRFND-CNTY INS</t>
  </si>
  <si>
    <t>PRISONER CARE INTRFND-SELF INS</t>
  </si>
  <si>
    <t>PRISONR CARE INTRFND-ERR RADIO</t>
  </si>
  <si>
    <t>PRISONER CARE INTRFND-POSTAGE</t>
  </si>
  <si>
    <t>PRISONER CARE INTRFND-RADIO</t>
  </si>
  <si>
    <t>PRISONER CARE MISC</t>
  </si>
  <si>
    <t>PRISONER CARE REPAIRS &amp; MAINT</t>
  </si>
  <si>
    <t>PRISONER CARE UTILITIES</t>
  </si>
  <si>
    <t>PRISONER CARE OP RNTLS &amp; LEASE</t>
  </si>
  <si>
    <t>PRISONER CARE TELEPHONE</t>
  </si>
  <si>
    <t>PRISONER CARE PROF SVCS</t>
  </si>
  <si>
    <t>PRISONER CARE S&amp;A ASSETS</t>
  </si>
  <si>
    <t>PRISONER CARE SUPPLIES</t>
  </si>
  <si>
    <t>JAIL PRISONR FAMILY SICK LEAVE</t>
  </si>
  <si>
    <t>PRISONER CARE UNIFORM/CLOTHING</t>
  </si>
  <si>
    <t>PRISONER CARE LIFE INSURANCE</t>
  </si>
  <si>
    <t>PRISONER CARE MED/DENT/VISION</t>
  </si>
  <si>
    <t>PRISONER CARE RETIREMENT</t>
  </si>
  <si>
    <t>PRISONER CARE FICA</t>
  </si>
  <si>
    <t>PRISONER CARE INDSTRL INS</t>
  </si>
  <si>
    <t>PRISONER CARE OT/HOLIDAY PAY</t>
  </si>
  <si>
    <t>PRISONER CARE OVERTIME</t>
  </si>
  <si>
    <t>PRISONER CARE SALARIES &amp; WAGES</t>
  </si>
  <si>
    <t>JAIL KTCHN MISC</t>
  </si>
  <si>
    <t>022B2391</t>
  </si>
  <si>
    <t>JAIL KTCHN PROFESSIONAL SVCS</t>
  </si>
  <si>
    <t>JAIL KTCHN MEALS - FOOD</t>
  </si>
  <si>
    <t>531010</t>
  </si>
  <si>
    <t>JAIL ADMIN INTRFND-FACIL</t>
  </si>
  <si>
    <t>022A2310</t>
  </si>
  <si>
    <t>JAIL INTRFND-REPAIRS &amp; MAINT</t>
  </si>
  <si>
    <t>JAIL ADMIN INTRFND-UNEMP</t>
  </si>
  <si>
    <t>JAIL ADMIN INTRFND-COUNTY INS</t>
  </si>
  <si>
    <t>JAIL ADMIN INTRFND-SELF INS</t>
  </si>
  <si>
    <t>JAIL ADMIN INTRFND-ER&amp;R-MP</t>
  </si>
  <si>
    <t>JAIL ADMIN INTRFND-ER&amp;R-IT</t>
  </si>
  <si>
    <t>JAIL ADMIN INTRFND-INFO SVCS</t>
  </si>
  <si>
    <t>JAIL ADMIN INTRGOV-PROF SVCS</t>
  </si>
  <si>
    <t>JAIL ADMIN MISC</t>
  </si>
  <si>
    <t>INSURANCE</t>
  </si>
  <si>
    <t>JAIL ADMIN TRAVEL</t>
  </si>
  <si>
    <t>JAIL ADMIN TELEPHONE</t>
  </si>
  <si>
    <t>JAIL ADMIN PROFESSIONAL SVCS</t>
  </si>
  <si>
    <t>JAIL ADMIN S&amp;A ASSETS</t>
  </si>
  <si>
    <t>JAIL ADMIN SUPPLIES</t>
  </si>
  <si>
    <t>JAIL ADMIN FAMILY SICK LEAVE</t>
  </si>
  <si>
    <t>JAIL ADMIN UNIFORMS &amp; CLOTHING</t>
  </si>
  <si>
    <t>JAIL ADMIN LIFE INSURANCE</t>
  </si>
  <si>
    <t>JAIL ADMIN MED/DENT/VISION</t>
  </si>
  <si>
    <t>JAIL ADMIN RETIREMENT</t>
  </si>
  <si>
    <t>JAIL ADMIN FICA</t>
  </si>
  <si>
    <t>JAIL ADMIN INDSTRL INS</t>
  </si>
  <si>
    <t>JAIL ADMIN OVERTIME</t>
  </si>
  <si>
    <t>JAIL ADMIN SALARIES &amp; WAGES</t>
  </si>
  <si>
    <t>JAIL INSURNCE RECVRY NON-CAPTL</t>
  </si>
  <si>
    <t>398500</t>
  </si>
  <si>
    <t>0022AREV</t>
  </si>
  <si>
    <t>JAIL MISC OTHER</t>
  </si>
  <si>
    <t>JAIL JUDGMENTS &amp; SETTLEMENTS</t>
  </si>
  <si>
    <t>JAIL UNCLMED CASH/PROPSALES</t>
  </si>
  <si>
    <t>JAIL OTHR RNTS&amp;USE CHRGS</t>
  </si>
  <si>
    <t>362900</t>
  </si>
  <si>
    <t>JAIL DET &amp; COR HOUSING &amp; MNTRG</t>
  </si>
  <si>
    <t>342360</t>
  </si>
  <si>
    <t>JAIL DETENTION &amp; CORRECTN SVCS</t>
  </si>
  <si>
    <t>342300</t>
  </si>
  <si>
    <t>JAIL LAW ENFORCEMENT SVCS</t>
  </si>
  <si>
    <t>JAIL FED DIR DEPT OF JUSTICE</t>
  </si>
  <si>
    <t>FRANCHISE FEES AND ROYALTIES</t>
  </si>
  <si>
    <t>321910</t>
  </si>
  <si>
    <t>TREASURER CAP LEASE INTEREST</t>
  </si>
  <si>
    <t>00659214</t>
  </si>
  <si>
    <t>TREAS CAP LEASE PRINCIPAL</t>
  </si>
  <si>
    <t>00659114</t>
  </si>
  <si>
    <t>TREASURER INTRFND-FACIL</t>
  </si>
  <si>
    <t>00651422</t>
  </si>
  <si>
    <t>TREASURER INTRFND-REPAIR&amp;MAINT</t>
  </si>
  <si>
    <t>TREASURER INTRFND-UNEMP</t>
  </si>
  <si>
    <t>TREASURER INTRFND-COUNTY INS</t>
  </si>
  <si>
    <t>TREASURER INTRFND-SELF INS</t>
  </si>
  <si>
    <t>TREASURER INTRFND-ER&amp;R-IT</t>
  </si>
  <si>
    <t>TREASURER INTRFND-POSTAGE</t>
  </si>
  <si>
    <t>TREASURER INTRFND-INFO SVCS</t>
  </si>
  <si>
    <t>TREASURER INTRFND-PROF SVCS</t>
  </si>
  <si>
    <t>591000</t>
  </si>
  <si>
    <t>TREASURER INTRGOVTL-PROF SVCS</t>
  </si>
  <si>
    <t>TREASURER BANKING FEES</t>
  </si>
  <si>
    <t>549510</t>
  </si>
  <si>
    <t>TREASURER DUES &amp; SUBSCRIP</t>
  </si>
  <si>
    <t>TREASURER TRAINING &amp; REG</t>
  </si>
  <si>
    <t>TREASURER MISCELLANEOUS</t>
  </si>
  <si>
    <t>TREASURER REPAIRS &amp; MAINT</t>
  </si>
  <si>
    <t>TREASURER INSURANCE</t>
  </si>
  <si>
    <t>TREASURER OP RNTLS &amp; LEASE</t>
  </si>
  <si>
    <t>TREASURER TRAVEL</t>
  </si>
  <si>
    <t>TREASURER TELEPHONE</t>
  </si>
  <si>
    <t>TREASURER POSTAGE</t>
  </si>
  <si>
    <t>542010</t>
  </si>
  <si>
    <t>TREASURER COMMUNICATIONS</t>
  </si>
  <si>
    <t>TREASURER PROFESSIONAL SVCS</t>
  </si>
  <si>
    <t>TREASURER S&amp;A ASSETS</t>
  </si>
  <si>
    <t>TREASURER SUPPLIES</t>
  </si>
  <si>
    <t>TREASURER FAMILY SICK LEAVE</t>
  </si>
  <si>
    <t>TREASURER LIFE INSURANCE</t>
  </si>
  <si>
    <t>TREASURER MED/DENT/VISION</t>
  </si>
  <si>
    <t>TREASURER RETIREMENT</t>
  </si>
  <si>
    <t>TREASURER MEDICARE</t>
  </si>
  <si>
    <t>TREASURER FICA</t>
  </si>
  <si>
    <t>TREASURER INDSTRL INS</t>
  </si>
  <si>
    <t>ASSESR SICK&amp;VAC LEAVE PYOUT</t>
  </si>
  <si>
    <t>TREASURER OVERTIME</t>
  </si>
  <si>
    <t>TREASURER EXTRA HELP</t>
  </si>
  <si>
    <t>TREASURER SALARIES &amp; WAGES</t>
  </si>
  <si>
    <t>395101</t>
  </si>
  <si>
    <t>0006AREV</t>
  </si>
  <si>
    <t>LCT MISC OTHER</t>
  </si>
  <si>
    <t>LCT CASH ADJ BANK ERRORS</t>
  </si>
  <si>
    <t>369811</t>
  </si>
  <si>
    <t>LCT CASH ADJ OVER/SHORT</t>
  </si>
  <si>
    <t>LCT UNCLMED CASH/PROPSALES</t>
  </si>
  <si>
    <t>LCT SPACE &amp; FACIL LSES-LT</t>
  </si>
  <si>
    <t>362500</t>
  </si>
  <si>
    <t>361410</t>
  </si>
  <si>
    <t>LCT OTHER INTEREST</t>
  </si>
  <si>
    <t>361400</t>
  </si>
  <si>
    <t>GAINS (LOSSES) SALE OF INVESTM</t>
  </si>
  <si>
    <t>361300</t>
  </si>
  <si>
    <t>361110</t>
  </si>
  <si>
    <t>LCT F&amp;P-FAIL TO LIST PRSNL PRP</t>
  </si>
  <si>
    <t>359120</t>
  </si>
  <si>
    <t>TREAS F&amp;P-REAL&amp;PERSONL PRP TAX</t>
  </si>
  <si>
    <t>359110</t>
  </si>
  <si>
    <t>LCT ITECH/DATA/PRNT/DUP</t>
  </si>
  <si>
    <t>341810</t>
  </si>
  <si>
    <t>SALES OF MERCHANDISE</t>
  </si>
  <si>
    <t>341700</t>
  </si>
  <si>
    <t>LCT TREASURERS’ FEES</t>
  </si>
  <si>
    <t>341420</t>
  </si>
  <si>
    <t>337002</t>
  </si>
  <si>
    <t>95: LIQR CNTRL BRD PROFITS-LCT</t>
  </si>
  <si>
    <t>33606S</t>
  </si>
  <si>
    <t>94: LIQUOR/BEER EXCISE TAX-LCT</t>
  </si>
  <si>
    <t>33606R</t>
  </si>
  <si>
    <t>51: DUI &amp; OTH CRIMNAL JUST-LCT</t>
  </si>
  <si>
    <t>33606Q</t>
  </si>
  <si>
    <t>31: ADULT COURT COST JUV-TREAS</t>
  </si>
  <si>
    <t>33606P</t>
  </si>
  <si>
    <t>336061</t>
  </si>
  <si>
    <t>31: DNR PILT NAP/NRCA</t>
  </si>
  <si>
    <t>33602U</t>
  </si>
  <si>
    <t>98: CITY-COUNTY ASSISTANCE-LCT</t>
  </si>
  <si>
    <t>33600D</t>
  </si>
  <si>
    <t>33: DNR TIMBER TRUST 2-TREAS</t>
  </si>
  <si>
    <t>33502B</t>
  </si>
  <si>
    <t>32: DNR OTHER TRUST 2-TREAS</t>
  </si>
  <si>
    <t>33502A</t>
  </si>
  <si>
    <t>33500A</t>
  </si>
  <si>
    <t>33215B</t>
  </si>
  <si>
    <t>TREAS OTH NON-BUS LIC&amp;PERMIT</t>
  </si>
  <si>
    <t>317400</t>
  </si>
  <si>
    <t>LCT LEASEHOLD EXCISE TAX</t>
  </si>
  <si>
    <t>317200</t>
  </si>
  <si>
    <t>313710</t>
  </si>
  <si>
    <t>313110</t>
  </si>
  <si>
    <t>LCT DIVRTD CNTY ROAD PROPTAX</t>
  </si>
  <si>
    <t>311200</t>
  </si>
  <si>
    <t>LCT PROP TAX-ST TREAS 5TH YR</t>
  </si>
  <si>
    <t>311103</t>
  </si>
  <si>
    <t>LCT PROPTAX</t>
  </si>
  <si>
    <t>311100</t>
  </si>
  <si>
    <t>SC IND DEF PROFESSIONAL SVCS</t>
  </si>
  <si>
    <t>008B1221</t>
  </si>
  <si>
    <t>SUP CRT CAP LEASE INTEREST</t>
  </si>
  <si>
    <t>00859212</t>
  </si>
  <si>
    <t>SUP CRT CAP LEASE PRINCIPAL</t>
  </si>
  <si>
    <t>00859112</t>
  </si>
  <si>
    <t>SC IND DEF PROF SVC/MEDICAL</t>
  </si>
  <si>
    <t>541200</t>
  </si>
  <si>
    <t>00851592</t>
  </si>
  <si>
    <t>00851591</t>
  </si>
  <si>
    <t>SC IND DEF PROF SVC/DEF ATTRNY</t>
  </si>
  <si>
    <t>541130</t>
  </si>
  <si>
    <t>SUP CRT INTRFND-FACIL</t>
  </si>
  <si>
    <t>00851221</t>
  </si>
  <si>
    <t>SUP CRT INTRFND-UNEMP</t>
  </si>
  <si>
    <t>SUP CRT INTRFND-COUNTY INS</t>
  </si>
  <si>
    <t>SUP CRT INTRFND-SELF INS</t>
  </si>
  <si>
    <t>SUP CRT INTRFND-ER&amp;R-IT</t>
  </si>
  <si>
    <t>SUP CRT INTRFND-OP RENTALS</t>
  </si>
  <si>
    <t>SUP CRT INTRFND-POSTAGE</t>
  </si>
  <si>
    <t>SUP CRT INTRFND-INFO SVCS</t>
  </si>
  <si>
    <t>SUP CRT LEGAL-JUROR</t>
  </si>
  <si>
    <t>549120</t>
  </si>
  <si>
    <t>SUP CRT LEGAL-WITNESS</t>
  </si>
  <si>
    <t>549110</t>
  </si>
  <si>
    <t>SUP CRT DUES &amp; SUBSCRIP</t>
  </si>
  <si>
    <t>SUP CRT TRAINING &amp; REG</t>
  </si>
  <si>
    <t>SUP CRT MISC</t>
  </si>
  <si>
    <t>SUP CRT REPAIRS &amp; MAINT</t>
  </si>
  <si>
    <t>SUP CRT INSURANCE</t>
  </si>
  <si>
    <t>SUP CRT OP RNTLS &amp; LEASE</t>
  </si>
  <si>
    <t>SUP CRT TRAVEL</t>
  </si>
  <si>
    <t>SUP CRT TELEPHONE</t>
  </si>
  <si>
    <t>SUP CRT COMMUNICATIONS</t>
  </si>
  <si>
    <t>SUP CRT PROF SVC/INTERPRETER</t>
  </si>
  <si>
    <t>SUP CRT PROF SVC/CT REPORTER</t>
  </si>
  <si>
    <t>541120</t>
  </si>
  <si>
    <t>SUP CRT PROF SVC/JDG PRO TEM</t>
  </si>
  <si>
    <t>541110</t>
  </si>
  <si>
    <t>SUP CRT PROFESSIONAL SVCS</t>
  </si>
  <si>
    <t>SUP CRT LEGAL TOOLS</t>
  </si>
  <si>
    <t>535100</t>
  </si>
  <si>
    <t>SUP CRT S&amp;A ASSETS</t>
  </si>
  <si>
    <t>SUP CRT MEALS - FOOD</t>
  </si>
  <si>
    <t>SUP CRT SUPPLIES</t>
  </si>
  <si>
    <t>SUPERIOR CT FAMILY SICK LEAVE</t>
  </si>
  <si>
    <t>SUP CRT UNIFORMS &amp; CLOTHING</t>
  </si>
  <si>
    <t>SUP CRT LIFE INSURANCE</t>
  </si>
  <si>
    <t>SUP CRT MED/DENT/VISION</t>
  </si>
  <si>
    <t>SUP CRT RETIREMENT</t>
  </si>
  <si>
    <t>SUP CRT MEDICARE</t>
  </si>
  <si>
    <t>SUP CRT FICA</t>
  </si>
  <si>
    <t>SUP CRT INDSTRL INS</t>
  </si>
  <si>
    <t>SUP CRT COURT COMMISSIONERS</t>
  </si>
  <si>
    <t>511030</t>
  </si>
  <si>
    <t>SUP CRT JUDGE PROTEMS</t>
  </si>
  <si>
    <t>511020</t>
  </si>
  <si>
    <t>SUP CRT EXTRA HELP</t>
  </si>
  <si>
    <t>SUP CRT SALARIES &amp; WAGES</t>
  </si>
  <si>
    <t>SUP CT MISC OTHER</t>
  </si>
  <si>
    <t>0008AREV</t>
  </si>
  <si>
    <t>SUP CT JUDGMENTS &amp; SETTLEMENTS</t>
  </si>
  <si>
    <t>SUP CT CON/DON-PRIVATE SOURCES</t>
  </si>
  <si>
    <t>SUP CT SUP CT RECORD SVCS</t>
  </si>
  <si>
    <t>SUP CT WA DO SOC &amp; HEALTH SVC</t>
  </si>
  <si>
    <t>334046</t>
  </si>
  <si>
    <t>SUP CT-STATE-OTHR JUDICIAL AG</t>
  </si>
  <si>
    <t>334012</t>
  </si>
  <si>
    <t>SC FED IND DO HLTH &amp; HUMAN SVC</t>
  </si>
  <si>
    <t>333930</t>
  </si>
  <si>
    <t>LAW LIBRY TRANSFER IN-GEN FUND</t>
  </si>
  <si>
    <t>105XI001</t>
  </si>
  <si>
    <t>LAW LIBRARY INTRFND-FACIL</t>
  </si>
  <si>
    <t>10557220</t>
  </si>
  <si>
    <t>LAW LIBRARY INTRFND-ER&amp;R-IT</t>
  </si>
  <si>
    <t>LAW LIBRARY INTRFND-INFO SVCS</t>
  </si>
  <si>
    <t>LAW LIBRARY PROFESSIONAL SVCS</t>
  </si>
  <si>
    <t>LAW LIBRARY S&amp;A ASSETS</t>
  </si>
  <si>
    <t>MISCELLANEOUS OTHER</t>
  </si>
  <si>
    <t>1050AREV</t>
  </si>
  <si>
    <t>LAW LIB SUP CT CIVIL/PROB/DOM</t>
  </si>
  <si>
    <t>341230</t>
  </si>
  <si>
    <t>LAW LIB DIST CRT CIVIL FILING</t>
  </si>
  <si>
    <t>341220</t>
  </si>
  <si>
    <t>RISK PDR-INTRFND-FACIL MAINT</t>
  </si>
  <si>
    <t>512P1890</t>
  </si>
  <si>
    <t>RISK PDR-INTRFND-UNEMPLYMNT</t>
  </si>
  <si>
    <t>RISK PDR-INTRFND-COUNTY INS</t>
  </si>
  <si>
    <t>RISK PDR-INTRFND-SELF INSURNCE</t>
  </si>
  <si>
    <t>RSK PDR-INTRFND-ER&amp;R-MOTORPOOL</t>
  </si>
  <si>
    <t>RSK PDR-INTRFND-ER&amp;R-INFO SVCS</t>
  </si>
  <si>
    <t>RISK PDR-INTRFND-OP RENTALS</t>
  </si>
  <si>
    <t>RISK PDR-INTRFND-INFO SVCS</t>
  </si>
  <si>
    <t>RISK PDR-MISCELLANEOUS</t>
  </si>
  <si>
    <t>RISK PDR-TRAVEL</t>
  </si>
  <si>
    <t>RSK PDR-INTRNL SVCS-SELF INSUR</t>
  </si>
  <si>
    <t>541920</t>
  </si>
  <si>
    <t>RISK PDR-INTERNAL SVCS-HR</t>
  </si>
  <si>
    <t>541910</t>
  </si>
  <si>
    <t>RISK PDR-PROFESSIONAL SERVICES</t>
  </si>
  <si>
    <t>RISK PDR-SUPPLIES</t>
  </si>
  <si>
    <t>RSK PDR  FAMILY SICK LEAVE</t>
  </si>
  <si>
    <t>RISK PDR-LIFE INSURANCE</t>
  </si>
  <si>
    <t>RISK PDR-MED/DENT/VISION/H&amp;A</t>
  </si>
  <si>
    <t>RISK PDR-RETIREMENT</t>
  </si>
  <si>
    <t>RISK PDR-MEDICARE</t>
  </si>
  <si>
    <t>RISK PDR-FICA</t>
  </si>
  <si>
    <t>RISK PDR-INDUSTRIAL INSURANCE</t>
  </si>
  <si>
    <t>RSK PDR SICK&amp;VAC LEAVE PYOUT</t>
  </si>
  <si>
    <t>RISK PDR-SALARIES &amp; WAGES</t>
  </si>
  <si>
    <t>RISK PDR JUDGMENT/SETTLEMENT</t>
  </si>
  <si>
    <t>512P1861</t>
  </si>
  <si>
    <t>RISK PDR MISC OTH NONOPERATING</t>
  </si>
  <si>
    <t>369920</t>
  </si>
  <si>
    <t>5120PREV</t>
  </si>
  <si>
    <t>RISK PDR CASH ADJ OVER/SHORT</t>
  </si>
  <si>
    <t>RSK PDR CONTRIB/DONAT-NON-GOV</t>
  </si>
  <si>
    <t>RSK PDR INVESTMENT INTEREST</t>
  </si>
  <si>
    <t>RISK PDR-COPY/PRINTING FEES</t>
  </si>
  <si>
    <t>WSU EXT CAP LEASE INTEREST</t>
  </si>
  <si>
    <t>07059271</t>
  </si>
  <si>
    <t>WSU EXT CAP LEASE PRINCIPAL</t>
  </si>
  <si>
    <t>07059171</t>
  </si>
  <si>
    <t>WSU EXT INTRFND-FACIL</t>
  </si>
  <si>
    <t>07057121</t>
  </si>
  <si>
    <t>WSU EXT INTRFND-UNEMP</t>
  </si>
  <si>
    <t>WSU EXT INTRFND-COUNTY INS</t>
  </si>
  <si>
    <t>WSU EXT INTRFND-SELF INS</t>
  </si>
  <si>
    <t>WSU EXT INTRFND-ER&amp;R-IT</t>
  </si>
  <si>
    <t>WSU EXT INTRFND-POSTAGE</t>
  </si>
  <si>
    <t>WSU EXT INTRFND-INFO SVCS</t>
  </si>
  <si>
    <t>WSU EXT INTRGOV-PROF SVCS</t>
  </si>
  <si>
    <t>WSU EXT DUES &amp; SUBSCRIP</t>
  </si>
  <si>
    <t>WSU EXT TRAINING &amp; REG</t>
  </si>
  <si>
    <t>WSU EXT MISC</t>
  </si>
  <si>
    <t>WSU EXT REPAIRS &amp; MAINT</t>
  </si>
  <si>
    <t>WSU EXT OP RNTLS &amp; LEASE</t>
  </si>
  <si>
    <t>WSU EXT TRAVEL</t>
  </si>
  <si>
    <t>WSU EXT TELEPHONE</t>
  </si>
  <si>
    <t>WSU EXT POSTAGE</t>
  </si>
  <si>
    <t>WSU EXT PROFESSIONAL SVCS</t>
  </si>
  <si>
    <t>WSU EXT S&amp;A ASSETS</t>
  </si>
  <si>
    <t>WSU EXT INVENTORY</t>
  </si>
  <si>
    <t>534000</t>
  </si>
  <si>
    <t>WSU EXT SUPPLIES</t>
  </si>
  <si>
    <t>WSU EXT FAMILY SICK LEAVE</t>
  </si>
  <si>
    <t>WSU EXT LIFE INSURANCE</t>
  </si>
  <si>
    <t>WSU EXT MED/DENT/VISION</t>
  </si>
  <si>
    <t>WSU EXT RETIREMENT</t>
  </si>
  <si>
    <t>WSU EXT FICA</t>
  </si>
  <si>
    <t>WSU EXT INDSTRL INS</t>
  </si>
  <si>
    <t>WSU EXTRA HELP</t>
  </si>
  <si>
    <t>WSU EXT SALARIES &amp; WAGES</t>
  </si>
  <si>
    <t>WSU MISC OTHER</t>
  </si>
  <si>
    <t>0070AREV</t>
  </si>
  <si>
    <t>WSU CON/DON-PRIVATE SOURCES</t>
  </si>
  <si>
    <t>WSU SPACE &amp; FACIL LSES-LT</t>
  </si>
  <si>
    <t>COOPERATIVE EXTENSION SVCS-WSU</t>
  </si>
  <si>
    <t>347100</t>
  </si>
  <si>
    <t>NAT &amp; ECON ENV INFORMATION SVC</t>
  </si>
  <si>
    <t>345700</t>
  </si>
  <si>
    <t>WSU SALES OF TAXABLE MERCH</t>
  </si>
  <si>
    <t>341710</t>
  </si>
  <si>
    <t>ASSESSR OPEN SP CAP LEASE INTR</t>
  </si>
  <si>
    <t>004B9214</t>
  </si>
  <si>
    <t>ASSESSR OPEN SP CAP LEASE PRIN</t>
  </si>
  <si>
    <t>004B9114</t>
  </si>
  <si>
    <t>ASSESSOR CAP LEASE INTEREST</t>
  </si>
  <si>
    <t>00459214</t>
  </si>
  <si>
    <t>ASSESSOR CAP LEASE PRINCIPAL</t>
  </si>
  <si>
    <t>00459114</t>
  </si>
  <si>
    <t>OPEN SPC INTRFND-FACIL</t>
  </si>
  <si>
    <t>00451481</t>
  </si>
  <si>
    <t>OPEN SPC INTRFND-UNEMP</t>
  </si>
  <si>
    <t>OPEN SPC INTRFND-COUNTY INS</t>
  </si>
  <si>
    <t>OPEN SPC INTRFND-SELF INS</t>
  </si>
  <si>
    <t>OPEN SPC INTRFND-ER&amp;R-MP</t>
  </si>
  <si>
    <t>OPEN SPC INTRFND-OP RENTALS</t>
  </si>
  <si>
    <t>OPEN SPC INTRFND-POSTAGE</t>
  </si>
  <si>
    <t>OPEN SPC INTRFND-INFO SVCS</t>
  </si>
  <si>
    <t>OPEN SPC INTRGOV-PROF SVCS</t>
  </si>
  <si>
    <t>OPEN SPC DUES &amp; SUBSCRIP</t>
  </si>
  <si>
    <t>OPEN SPC TRAINING &amp; REG</t>
  </si>
  <si>
    <t>OPEN SPC MISC</t>
  </si>
  <si>
    <t>OPEN SPC REPAIRS &amp; MAINT</t>
  </si>
  <si>
    <t>OPEN SPC INSURANCE</t>
  </si>
  <si>
    <t>OPEN SPC OP RNTLS &amp; LEASE</t>
  </si>
  <si>
    <t>OPEN SPC TRAVEL</t>
  </si>
  <si>
    <t>OPEN SPC TELEPHONE</t>
  </si>
  <si>
    <t>OPEN SPC POSTAGE</t>
  </si>
  <si>
    <t>OPEN SPC COMMUNICATIONS</t>
  </si>
  <si>
    <t>INACTIVE PROF SVCS/ADVERTISING</t>
  </si>
  <si>
    <t>541400</t>
  </si>
  <si>
    <t>OPEN SPC PROFESSIONAL SVCS</t>
  </si>
  <si>
    <t>OPEN SPC S&amp;A ASSETS</t>
  </si>
  <si>
    <t>OPEN SPC SUPPLIES</t>
  </si>
  <si>
    <t>OPEN SPC UNIFORMS &amp; CLOTHING</t>
  </si>
  <si>
    <t>OPEN SPC LIFE INSURANCE</t>
  </si>
  <si>
    <t>OPEN SPC MED/DENT/VISION</t>
  </si>
  <si>
    <t>OPEN SPC RETIREMENT</t>
  </si>
  <si>
    <t>OPEN SPC MEDICARE</t>
  </si>
  <si>
    <t>OPEN SPC FICA</t>
  </si>
  <si>
    <t>OPEN SPC INDSTRL INS</t>
  </si>
  <si>
    <t>OPEN SPC OVERTIME</t>
  </si>
  <si>
    <t>OPEN SPC SALARIES &amp; WAGES</t>
  </si>
  <si>
    <t>ASSESSOR INTRFND-FACIL</t>
  </si>
  <si>
    <t>00451424</t>
  </si>
  <si>
    <t>ASSESSOR INTRFND-UNEMP</t>
  </si>
  <si>
    <t>ASSESSOR INTRFND-COUNTY INS</t>
  </si>
  <si>
    <t>ASSESSOR INTRFND-SELF INS</t>
  </si>
  <si>
    <t>ASSESSOR INTRFND-ER&amp;R-MP</t>
  </si>
  <si>
    <t>ASSESSOR INTRFND-OP RENTALS</t>
  </si>
  <si>
    <t>ASSESSOR INTRFND-POSTAGE</t>
  </si>
  <si>
    <t>ASSESSOR INTRFND-INFO SVCS</t>
  </si>
  <si>
    <t>ASSESSOR INTRGOV-PROF SVCS</t>
  </si>
  <si>
    <t>ASSESSOR DUES &amp; SUBSCRIP</t>
  </si>
  <si>
    <t>ASSESSOR TRAINING &amp; REG</t>
  </si>
  <si>
    <t>ASSESSOR MISC</t>
  </si>
  <si>
    <t>ASSESSOR REPAIRS &amp; MAINT</t>
  </si>
  <si>
    <t>ASSESSOR INSURANCE</t>
  </si>
  <si>
    <t>ASSESSOR OP RNTLS &amp; LEASE</t>
  </si>
  <si>
    <t>ASSESSOR TRAVEL</t>
  </si>
  <si>
    <t>ASSESSOR TELEPHONE</t>
  </si>
  <si>
    <t>ASSESSOR POSTAGE</t>
  </si>
  <si>
    <t>ASSESSOR COMMUNICATIONS</t>
  </si>
  <si>
    <t>INACTIVE-PROF SVCS/ADVERTISING</t>
  </si>
  <si>
    <t>ASSESSOR PROFESSIONAL SVCS</t>
  </si>
  <si>
    <t>ASSESSOR S&amp;A ASSETS</t>
  </si>
  <si>
    <t>ASSESSOR SUPPLIES</t>
  </si>
  <si>
    <t>ASSESSOR FAMILY SICK LEAVE</t>
  </si>
  <si>
    <t>ASSESSOR UNIFORMS &amp; CLOTHING</t>
  </si>
  <si>
    <t>ASSESSOR LIFE INSURANCE</t>
  </si>
  <si>
    <t>ASSESSOR MED/DENT/VISION</t>
  </si>
  <si>
    <t>ASSESSOR RETIREMENT</t>
  </si>
  <si>
    <t>ASSESSOR MEDICARE</t>
  </si>
  <si>
    <t>ASSESSOR FICA</t>
  </si>
  <si>
    <t>ASSESSOR INDSTRL INS</t>
  </si>
  <si>
    <t>ASSESSOR SICK&amp;VAC LEAVE PYOUT</t>
  </si>
  <si>
    <t>ASSESSOR OVERTIME</t>
  </si>
  <si>
    <t>ASSESSOR SALARIES &amp; WAGES</t>
  </si>
  <si>
    <t>ASSESSR ASSESSORS’ FEES</t>
  </si>
  <si>
    <t>341410</t>
  </si>
  <si>
    <t>0004BREV</t>
  </si>
  <si>
    <t>ASSESSR MISC OTHER</t>
  </si>
  <si>
    <t>0004AREV</t>
  </si>
  <si>
    <t>ASSESSR ITECH/DATA/PRNT/DUP</t>
  </si>
  <si>
    <t>TRANSFER OUT</t>
  </si>
  <si>
    <t>597000</t>
  </si>
  <si>
    <t>121XO117</t>
  </si>
  <si>
    <t>COMM DEV TRANSFER IN-PUB HLTH</t>
  </si>
  <si>
    <t>121XI190</t>
  </si>
  <si>
    <t>CMDV XFER IN-EM MGMNT</t>
  </si>
  <si>
    <t>121XI101</t>
  </si>
  <si>
    <t>COMM DEV TRANSFER IN-GEN FUND</t>
  </si>
  <si>
    <t>121XI001</t>
  </si>
  <si>
    <t>CD BLDG CAP LEASE INTEREST</t>
  </si>
  <si>
    <t>121B9224</t>
  </si>
  <si>
    <t>CD BLDG CAP LEASE PRINCIPAL</t>
  </si>
  <si>
    <t>121B9124</t>
  </si>
  <si>
    <t>CD BLDG PERMIT INTRFND-UNEMP</t>
  </si>
  <si>
    <t>121B5850</t>
  </si>
  <si>
    <t>CD BLDG PERMIT INTRF-CNTY INS</t>
  </si>
  <si>
    <t>CD BLDG PERMIT INTRF-SELF INS</t>
  </si>
  <si>
    <t>CD BLDG PERMIT DUES &amp; SUBSCRIP</t>
  </si>
  <si>
    <t>CD BLDG PERMIT TRAINING &amp; REG</t>
  </si>
  <si>
    <t>CD BLDG PERMIT SUPPLIES</t>
  </si>
  <si>
    <t>CD BLDG PRMT FAMILY SICK LEAVE</t>
  </si>
  <si>
    <t>CD BLDG PERMIT LIFE INSURANCE</t>
  </si>
  <si>
    <t>CD BLDG PERMIT MED/DENT/VISION</t>
  </si>
  <si>
    <t>CD BLDG PERMIT RETIREMENT</t>
  </si>
  <si>
    <t>CD BLDG PERMIT FICA</t>
  </si>
  <si>
    <t>CD BLDG PERMIT INDSTRL INS</t>
  </si>
  <si>
    <t>CD BLDG PERMIT SALARIES &amp; WAGE</t>
  </si>
  <si>
    <t>CD PERMITS INTRFND-UNEMP</t>
  </si>
  <si>
    <t>121A5850</t>
  </si>
  <si>
    <t>CD PERMITS INTRFND-COUNTY INS</t>
  </si>
  <si>
    <t>CD PERMITS INTRFND-SELF INS</t>
  </si>
  <si>
    <t>CD PERMITS TRAINING &amp; REG</t>
  </si>
  <si>
    <t>CD PERMITS LIFE INSURANCE</t>
  </si>
  <si>
    <t>CD PERMITS MED/DENT/VISION</t>
  </si>
  <si>
    <t>CD PERMITS RETIREMENT</t>
  </si>
  <si>
    <t>CD PERMITS FICA</t>
  </si>
  <si>
    <t>CD PERMITS INDSTRL INS</t>
  </si>
  <si>
    <t>CD PERMIT SICK&amp;VAC LEAVE PYOUT</t>
  </si>
  <si>
    <t>CD PERMITS OVERTIME</t>
  </si>
  <si>
    <t>CD PERMITS SALARIES &amp; WAGES</t>
  </si>
  <si>
    <t>CD MACHINERY &amp; EQPMNT</t>
  </si>
  <si>
    <t>12159424</t>
  </si>
  <si>
    <t>CD PLNG CAP LEASE INTEREST</t>
  </si>
  <si>
    <t>12159258</t>
  </si>
  <si>
    <t>CD ADMIN CAP LEASE INTEREST</t>
  </si>
  <si>
    <t>12159224</t>
  </si>
  <si>
    <t>CD PLNG CAP LEASE PRINCIPAL</t>
  </si>
  <si>
    <t>12159158</t>
  </si>
  <si>
    <t>CD ADMIN CAP LEASE PRINCIPAL</t>
  </si>
  <si>
    <t>12159124</t>
  </si>
  <si>
    <t>CD PLANNING INTRFND-FACIL</t>
  </si>
  <si>
    <t>12155860</t>
  </si>
  <si>
    <t>CD PLANNING INTRFND-UNEMP</t>
  </si>
  <si>
    <t>CD PLANNING INTRFND-COUNTY INS</t>
  </si>
  <si>
    <t>CD PLANNING INTRFND-SELF INS</t>
  </si>
  <si>
    <t>INTRFND-ER&amp;R-INFO SVCS</t>
  </si>
  <si>
    <t>CD PLANNING INTRFND-OP RENTALS</t>
  </si>
  <si>
    <t>CD PLANNING INTRFND-POSTAGE</t>
  </si>
  <si>
    <t>CD PLANNING INTRFND-INFO SVCS</t>
  </si>
  <si>
    <t>INTRFND-PROF SERVICES</t>
  </si>
  <si>
    <t>CD PLANNING DUES &amp; SUBSCRIP</t>
  </si>
  <si>
    <t>CD PLANNING TRAINING &amp; REG</t>
  </si>
  <si>
    <t>CD PLANNING MISC</t>
  </si>
  <si>
    <t>CD PLANNING REPAIRS &amp; MAINT</t>
  </si>
  <si>
    <t>CD PLANNING OP RNTLS &amp; LEASE</t>
  </si>
  <si>
    <t>CD PLANNING TRAVEL</t>
  </si>
  <si>
    <t>COMM DEV PLANNG COMMUNICATIONS</t>
  </si>
  <si>
    <t>CD PLAN-INTRNL SVCS-SELF INSUR</t>
  </si>
  <si>
    <t>CD PLANNING-INTERNAL SVCS-HR</t>
  </si>
  <si>
    <t>CD PLANNING PROF SVCS INTERNAL</t>
  </si>
  <si>
    <t>541900</t>
  </si>
  <si>
    <t>CD PLANNING ADVERTISING</t>
  </si>
  <si>
    <t>CD PLANNING PROFESSIONAL SVCS</t>
  </si>
  <si>
    <t>CD PLANNING S&amp;A ASSETS</t>
  </si>
  <si>
    <t>CD PLANNING SUPPLIES</t>
  </si>
  <si>
    <t>CD PLANNING FAMILY SICK LEAVE</t>
  </si>
  <si>
    <t>CD PLANNING LIFE INSURANCE</t>
  </si>
  <si>
    <t>CD PLANNING MED/DENT/VISION</t>
  </si>
  <si>
    <t>CD PLANNING RETIREMENT</t>
  </si>
  <si>
    <t>CD PLANNING FICA</t>
  </si>
  <si>
    <t>CD PLANNING INDSTRL INS</t>
  </si>
  <si>
    <t>CD PLANNING SALARIES &amp; WAGES</t>
  </si>
  <si>
    <t>CD BLDG ENF INTRFND-UNEMP</t>
  </si>
  <si>
    <t>12152460</t>
  </si>
  <si>
    <t>CD BLDG ENF INTRFND-COUNTY INS</t>
  </si>
  <si>
    <t>CD BLDG ENF INTRFND-SELF INS</t>
  </si>
  <si>
    <t>CD BLDG ENF LIFE INSURANCE</t>
  </si>
  <si>
    <t>CD BLDG ENF MED/DENT/VISION</t>
  </si>
  <si>
    <t>CD BLDG ENF RETIREMENT</t>
  </si>
  <si>
    <t>CD BLDG ENF FICA</t>
  </si>
  <si>
    <t>CD BLDG ENF INDSTRL INS</t>
  </si>
  <si>
    <t>CD BLDG ENF SALARIES &amp; WAGES</t>
  </si>
  <si>
    <t>CD BLDG INSP INTRFND-FACIL</t>
  </si>
  <si>
    <t>12152420</t>
  </si>
  <si>
    <t>CD BLDG INSP INTRFND-UNEMP</t>
  </si>
  <si>
    <t>CD BLDG INSP INTRFND-CNTY INS</t>
  </si>
  <si>
    <t>CD BLDG INSP INTRFND-SELF INS</t>
  </si>
  <si>
    <t>CD BLDG INSP INTRFND-ER&amp;R-MP</t>
  </si>
  <si>
    <t>CD BLDG INSP INTRFND-ER&amp;R-IT</t>
  </si>
  <si>
    <t>CD BLDG INSP INTRFND-OP RENTAL</t>
  </si>
  <si>
    <t>CD BLDG INSP INTRFND-POSTAGE</t>
  </si>
  <si>
    <t>CD BLDG INSP INTRFND-INFO SVCS</t>
  </si>
  <si>
    <t>INTRGOVTL-PROF SVCS</t>
  </si>
  <si>
    <t>CD BLDG INSP DUES &amp; SUBSCRIP</t>
  </si>
  <si>
    <t>CD BLDG INSP TRAINING &amp; REG</t>
  </si>
  <si>
    <t>CD BLDG INSP MISC</t>
  </si>
  <si>
    <t>CD BLDG INSP REPAIRS &amp; MAINT</t>
  </si>
  <si>
    <t>CD BLDG INSP OP RNTLS &amp; LEASE</t>
  </si>
  <si>
    <t>CD BLDG INSP TRAVEL</t>
  </si>
  <si>
    <t>CD BLDG INSP TELEPHONE</t>
  </si>
  <si>
    <t>CD BLDG-INTRNL SVCS-SELF INSUR</t>
  </si>
  <si>
    <t>CD BLDG INSP-INTERNAL SVCS-HR</t>
  </si>
  <si>
    <t>CD BLDG INSP PROF SVCS INTERNL</t>
  </si>
  <si>
    <t>PROF SVCS/ADVERTISING</t>
  </si>
  <si>
    <t>CD BLDG INSP PROFESSIONAL SVCS</t>
  </si>
  <si>
    <t>CD BLDG INSP S&amp;A ASSETS</t>
  </si>
  <si>
    <t>CD-BLDG FUEL CONSUMED</t>
  </si>
  <si>
    <t>CD BLDG INSP SUPPLIES</t>
  </si>
  <si>
    <t>CD BLDG INSP UNIFORMS/CLOTHING</t>
  </si>
  <si>
    <t>CD BLDG INSP LIFE INSURANCE</t>
  </si>
  <si>
    <t>CD BLDG INSP MED/DENT/VISION</t>
  </si>
  <si>
    <t>CD BLDG INSP RETIREMENT</t>
  </si>
  <si>
    <t>CD BLDG INSP FICA</t>
  </si>
  <si>
    <t>CD BLDG INSP INDSTRL INS</t>
  </si>
  <si>
    <t>OVERTIME</t>
  </si>
  <si>
    <t>CD BKDG EXTRA HELP</t>
  </si>
  <si>
    <t>CD BLDG INSP SALARIES &amp; WAGES</t>
  </si>
  <si>
    <t>COMM DEV INTRFND-FACIL</t>
  </si>
  <si>
    <t>12152410</t>
  </si>
  <si>
    <t>COMM DEV INTRFND-UNEMP</t>
  </si>
  <si>
    <t>COMM DEV INTRFND-COUNTY INS</t>
  </si>
  <si>
    <t>COMM DEV INTRFND-SELF INS</t>
  </si>
  <si>
    <t>COMM DEV INTRFND-ER&amp;R-IT</t>
  </si>
  <si>
    <t>COMM DEV INTRFND-OP RENTALS</t>
  </si>
  <si>
    <t>COMM DEV INTRFND-POSTAGE</t>
  </si>
  <si>
    <t>COMM DEV INTRFND-INFO SVCS</t>
  </si>
  <si>
    <t>COMM DEV DUES &amp; SUBSCRIP</t>
  </si>
  <si>
    <t>COMM DEV TRAINING &amp; REG</t>
  </si>
  <si>
    <t>COMM DEV MISC</t>
  </si>
  <si>
    <t>COMM DEV REPAIRS &amp; MAINT</t>
  </si>
  <si>
    <t>COMM DEV INSURANCE</t>
  </si>
  <si>
    <t>COMM DEV OP RNTLS &amp; LEASE</t>
  </si>
  <si>
    <t>COMM DEV TRAVEL</t>
  </si>
  <si>
    <t>COMM DEV TELEPHONE</t>
  </si>
  <si>
    <t>CD ADMN-INTRNL SVCS-SELF INSUR</t>
  </si>
  <si>
    <t>CD ADMIN INTERNAL SVCS-HR</t>
  </si>
  <si>
    <t>COMM DEV PROF SVCS INTERNAL</t>
  </si>
  <si>
    <t>COMM DEV PROFESSIONAL SVCS</t>
  </si>
  <si>
    <t>COMM DEV S&amp;A ASSETS</t>
  </si>
  <si>
    <t>COMM DEV SUPPLIES</t>
  </si>
  <si>
    <t>CD ADMIN FAMILY SICK LEAVE</t>
  </si>
  <si>
    <t>COMM DEV LIFE INSURANCE</t>
  </si>
  <si>
    <t>COMM DEV MED/DENT/VISION</t>
  </si>
  <si>
    <t>COMM DEV RETIREMENT</t>
  </si>
  <si>
    <t>COMM DEV FICA</t>
  </si>
  <si>
    <t>COMM DEV INDSTRL INS</t>
  </si>
  <si>
    <t>COMM DEV ADMIN EXTRA HELP</t>
  </si>
  <si>
    <t>COMM DEV SALARIES &amp; WAGES</t>
  </si>
  <si>
    <t>CD FIRE INV INTRGOV-PROF SVCS</t>
  </si>
  <si>
    <t>12152230</t>
  </si>
  <si>
    <t>CD FIRE INVESTIGATION SVCS</t>
  </si>
  <si>
    <t>1210PREV</t>
  </si>
  <si>
    <t>CD ZONING &amp; SUBDIVISION SVCS</t>
  </si>
  <si>
    <t>345810</t>
  </si>
  <si>
    <t>WS DEPARTMENT OF COMMERCE</t>
  </si>
  <si>
    <t>334042</t>
  </si>
  <si>
    <t>CD FRANCHISE FEES &amp; ROYALTIES</t>
  </si>
  <si>
    <t>1210BREV</t>
  </si>
  <si>
    <t>CD CASH ADJ OVER/SHORT</t>
  </si>
  <si>
    <t>CD PLAN CHECKING SVCS</t>
  </si>
  <si>
    <t>345830</t>
  </si>
  <si>
    <t>ZONING &amp; SUBDIVISION SERVICES</t>
  </si>
  <si>
    <t>PROTECTIVE INSPECTION SERVICES</t>
  </si>
  <si>
    <t>342400</t>
  </si>
  <si>
    <t>OTHER WRD,PRNT&amp;DUP SVCS</t>
  </si>
  <si>
    <t>341690</t>
  </si>
  <si>
    <t>CD OTH NON-BUS LICENSE&amp;PERMITS</t>
  </si>
  <si>
    <t>CD BLDGS/STRUCT/EQUIP PERMITS</t>
  </si>
  <si>
    <t>322100</t>
  </si>
  <si>
    <t>CD MISC OTHER</t>
  </si>
  <si>
    <t>1210AREV</t>
  </si>
  <si>
    <t>UNCLMED CASH/PROPERTY SALES</t>
  </si>
  <si>
    <t>CD PLANNING SVCS</t>
  </si>
  <si>
    <t>349580</t>
  </si>
  <si>
    <t>CD PERSONNEL BENEFITS</t>
  </si>
  <si>
    <t>349160</t>
  </si>
  <si>
    <t>OTH PLANNING &amp; DEVELOPMENT</t>
  </si>
  <si>
    <t>345890</t>
  </si>
  <si>
    <t>ITECH/DATA/WORD PRINT/DUP</t>
  </si>
  <si>
    <t>CD OTHER WRD,PRNT&amp;DUP SVCS</t>
  </si>
  <si>
    <t>WS CONSERVATION COMMISSION</t>
  </si>
  <si>
    <t>334033</t>
  </si>
  <si>
    <t>COM DEV WS DEP OF ECOLOGY</t>
  </si>
  <si>
    <t>334031</t>
  </si>
  <si>
    <t>WS RCO</t>
  </si>
  <si>
    <t>334027</t>
  </si>
  <si>
    <t>CRBFC AUTH  INTRFND-PROF SVC</t>
  </si>
  <si>
    <t>12255330</t>
  </si>
  <si>
    <t>CHE RVR BASIN FLD CNTRL TRAVEL</t>
  </si>
  <si>
    <t>CHE RVR BSN FLD CNTRL PROF SVC</t>
  </si>
  <si>
    <t>1220AREV</t>
  </si>
  <si>
    <t>FLD AUTH FLOOD CONTROL SVCS</t>
  </si>
  <si>
    <t>345130</t>
  </si>
  <si>
    <t>FLD AUTH WA REC &amp; CONSERVATION</t>
  </si>
  <si>
    <t>023G9227</t>
  </si>
  <si>
    <t>023G9127</t>
  </si>
  <si>
    <t>JUVENILE CAPITAL LEASES-EQP</t>
  </si>
  <si>
    <t>02359427</t>
  </si>
  <si>
    <t>JUVENILE CAP LEASE INTEREST</t>
  </si>
  <si>
    <t>02359227</t>
  </si>
  <si>
    <t>JUVENILE CAP LEASE PRINCIPAL</t>
  </si>
  <si>
    <t>02359127</t>
  </si>
  <si>
    <t>JUV CUSTODY INTRFND-UNEMP</t>
  </si>
  <si>
    <t>02352760</t>
  </si>
  <si>
    <t>JUV CUSTODY INTRFND-COUNTY INS</t>
  </si>
  <si>
    <t>JUV CUSTODY INTRFND-SELF INS</t>
  </si>
  <si>
    <t>JUV CUSTODY INTRFND-ER&amp;R RADIO</t>
  </si>
  <si>
    <t>JUV CUSTODY INTRGOV-PROF SVCS</t>
  </si>
  <si>
    <t>JUV CUSTODY TRAINING &amp; REG</t>
  </si>
  <si>
    <t>JUV CUSTODY MISC</t>
  </si>
  <si>
    <t>JUV CUSTODY REPAIRS &amp; MAINT</t>
  </si>
  <si>
    <t>JUV CUSTODY OP RNTLS &amp; LEASE</t>
  </si>
  <si>
    <t>JUV CUSTODY TRAVEL</t>
  </si>
  <si>
    <t>JUV CUSTODY TELEPHONE</t>
  </si>
  <si>
    <t>JUV CUSTODY PROF SVC/MEDICAL</t>
  </si>
  <si>
    <t>JUV CUSTODY PROFESSIONAL SVCS</t>
  </si>
  <si>
    <t>JUV CUSTODY S&amp;A ASSETS</t>
  </si>
  <si>
    <t>JUV CUSTODAY FUEL CONSUMED</t>
  </si>
  <si>
    <t>JUV CUSTODY MEDICAL SUPPLIES</t>
  </si>
  <si>
    <t>531200</t>
  </si>
  <si>
    <t>JUV CUSTODY MEALS - FOOD</t>
  </si>
  <si>
    <t>JUV CUSTODY SUPPLIES</t>
  </si>
  <si>
    <t>JUV CUSTODY FAMILY SICK LEAVE</t>
  </si>
  <si>
    <t>JUV CUSTODY UNIFORMS/CLOTHING</t>
  </si>
  <si>
    <t>JUV CUSTODY LIFE INSURANCE</t>
  </si>
  <si>
    <t>JUV CUSTODY MED/DENT/VISION</t>
  </si>
  <si>
    <t>JUV CUSTODY RETIREMENT</t>
  </si>
  <si>
    <t>JUV CUSTODY FICA</t>
  </si>
  <si>
    <t>JUV CUSTODY INDSTRL INS</t>
  </si>
  <si>
    <t>JUV CUSTODY OT/SHIFT DIFFRNTL</t>
  </si>
  <si>
    <t>512060</t>
  </si>
  <si>
    <t>JUV CUSTODY OT/HOLIDAY PAY</t>
  </si>
  <si>
    <t>JUV CUSTODY OT/EXTRA WORK PAY</t>
  </si>
  <si>
    <t>JUV CUSTODY OVERTIME</t>
  </si>
  <si>
    <t>JUV CUSTODY EXTRA HELP</t>
  </si>
  <si>
    <t>JUV CUSTODY SALARIES &amp; WAGES</t>
  </si>
  <si>
    <t>JUV BECCA INTRFND-UNEMP</t>
  </si>
  <si>
    <t>02352741</t>
  </si>
  <si>
    <t>JUV BECCA INTRFND-COUNTY INS</t>
  </si>
  <si>
    <t>JUV BECCA INTRFND-SELF INS</t>
  </si>
  <si>
    <t>JUV BECCA TRAINING &amp; REGISTRTN</t>
  </si>
  <si>
    <t>JUV BECCA TRAVEL</t>
  </si>
  <si>
    <t>JUV BECCA S&amp;A ASSETS</t>
  </si>
  <si>
    <t>JUV BECCA SUPPLIES</t>
  </si>
  <si>
    <t>JUV BECCA LIFE INSURANCE</t>
  </si>
  <si>
    <t>JUV BECCA MED/DENT/VISION</t>
  </si>
  <si>
    <t>JUV BECCA RETIREMENT</t>
  </si>
  <si>
    <t>JUV BECCA FICA</t>
  </si>
  <si>
    <t>JUV BECCA INDSTRL INS</t>
  </si>
  <si>
    <t>JUV BECCA SALARIES &amp; WAGES</t>
  </si>
  <si>
    <t>02352740</t>
  </si>
  <si>
    <t>JUV CASE SUP INTRFND-UNEMP</t>
  </si>
  <si>
    <t>JUV CASE SUP INTRFND-CNTY INS</t>
  </si>
  <si>
    <t>JUV CASE SUP INTRFND-SELF INS</t>
  </si>
  <si>
    <t>JUV CASE SUP INTRFND-ER&amp;R-MP</t>
  </si>
  <si>
    <t>JUV CASE SUP INTRGOV-PROF SVCS</t>
  </si>
  <si>
    <t>JUV CS CLIENT 3RD PARTY PMTS</t>
  </si>
  <si>
    <t>549700</t>
  </si>
  <si>
    <t>JUV CASE SUP TRAINING &amp; REG</t>
  </si>
  <si>
    <t>JUV CASE SUP MISC</t>
  </si>
  <si>
    <t>JUV CASE SUP TRAVEL</t>
  </si>
  <si>
    <t>JUV CASE SUP TELEPHONE</t>
  </si>
  <si>
    <t>JUV CASE SUP PROFESSIONAL SVCS</t>
  </si>
  <si>
    <t>JUV CASE SUP S&amp;A ASSETS</t>
  </si>
  <si>
    <t>JUV CASE SUP FUEL CONSUMED</t>
  </si>
  <si>
    <t>JUV CASE SUP INCENTIVES</t>
  </si>
  <si>
    <t>531400</t>
  </si>
  <si>
    <t>JUV CASE SUP MEALS - FOOD</t>
  </si>
  <si>
    <t>JUV CASE SUP SUPPLIES</t>
  </si>
  <si>
    <t>JUV CASE SUPR FAMLY SICK LEAVE</t>
  </si>
  <si>
    <t>JUV CASE SUP LIFE INSURANCE</t>
  </si>
  <si>
    <t>JUV CASE SUP MED/DENT/VISION</t>
  </si>
  <si>
    <t>JUV CASE SUP RETIREMENT</t>
  </si>
  <si>
    <t>JUV CASE SUP FICA</t>
  </si>
  <si>
    <t>JUV CASE SUP INDSTRL INS</t>
  </si>
  <si>
    <t>JUV CASE SUP OVERTIME</t>
  </si>
  <si>
    <t>JUV CASE SUP SALARIES &amp; WAGES</t>
  </si>
  <si>
    <t>JUV GAL INTRFND-UNEMP</t>
  </si>
  <si>
    <t>02352731</t>
  </si>
  <si>
    <t>JUV GAL INTRFND-COUNTY INS</t>
  </si>
  <si>
    <t>JUV GAL INTRFND-SELF INS</t>
  </si>
  <si>
    <t>JUV GAL INTRGOV-PROF SVCS</t>
  </si>
  <si>
    <t>JUV GAL DUES &amp; SUBSCRIP</t>
  </si>
  <si>
    <t>JUV GAL TRAINING &amp; REG</t>
  </si>
  <si>
    <t>JUV GAL REPAIRS &amp; MAINT</t>
  </si>
  <si>
    <t>JUV GAL OP RNTLS &amp; LEASE</t>
  </si>
  <si>
    <t>JUV GAL TRAVEL</t>
  </si>
  <si>
    <t>JUV GAL COMMUNICATIONS</t>
  </si>
  <si>
    <t>JUV GAL PROFESSIONAL SVCS</t>
  </si>
  <si>
    <t>JUV GAL S&amp;A ASSETS</t>
  </si>
  <si>
    <t>JUV GAL MEALS - FOOD</t>
  </si>
  <si>
    <t>JUV GAL SUPPLIES</t>
  </si>
  <si>
    <t>JUV GAL LIFE INSURANCE</t>
  </si>
  <si>
    <t>JUV GAL MED/DENT/VISION</t>
  </si>
  <si>
    <t>JUV GAL RETIREMENT</t>
  </si>
  <si>
    <t>JUV GAL FICA</t>
  </si>
  <si>
    <t>JUV GAL INDSTRL INS</t>
  </si>
  <si>
    <t>JUV GAL SICK&amp;VAC LEAVE PYOUT</t>
  </si>
  <si>
    <t>JUV GAL OVERTIME</t>
  </si>
  <si>
    <t>JUV GAL SALARIES &amp; WAGES</t>
  </si>
  <si>
    <t>JUV LEGAL INTRFND-UNEMP</t>
  </si>
  <si>
    <t>02352730</t>
  </si>
  <si>
    <t>JUV LEGAL INTRFND-COUNTY INS</t>
  </si>
  <si>
    <t>JUV LEGAL INTRFND-SELF INS</t>
  </si>
  <si>
    <t>JUV LEGAL LEGAL-WITNESS</t>
  </si>
  <si>
    <t>JUV LEGAL TRAINING &amp; REGISTRTN</t>
  </si>
  <si>
    <t>JUV LEGAL TRAVEL</t>
  </si>
  <si>
    <t>JUV LEGAL ADVERTISING</t>
  </si>
  <si>
    <t>JUV LEGAL PROF SVC/INTERPRETER</t>
  </si>
  <si>
    <t>JUV LEGAL PROFESSIONAL SVCS</t>
  </si>
  <si>
    <t>JUV LEGAL SUPPLIES</t>
  </si>
  <si>
    <t>JUV LEGAL LIFE INSURANCE</t>
  </si>
  <si>
    <t>JUV LEGAL MED/DENT/VISION</t>
  </si>
  <si>
    <t>JUV LEGAL RETIREMENT</t>
  </si>
  <si>
    <t>JUV LEGAL FICA</t>
  </si>
  <si>
    <t>JUV LEGAL INDSTRL INS</t>
  </si>
  <si>
    <t>JUV LEGAL OVERTIME</t>
  </si>
  <si>
    <t>JUV LEGAL SALARIES &amp; WAGES</t>
  </si>
  <si>
    <t>JUV ADMIN INTRFND-FACIL</t>
  </si>
  <si>
    <t>02352710</t>
  </si>
  <si>
    <t>JUV ADMIN INTRFND-UNEMP</t>
  </si>
  <si>
    <t>JUV ADMIN INTRFND-COUNTY INS</t>
  </si>
  <si>
    <t>JUV ADMIN INTRFND-SELF INS</t>
  </si>
  <si>
    <t>JUV ADMIN INTRFND-ER&amp;R-IT</t>
  </si>
  <si>
    <t>JUV ADMIN INTRFND-OP RENTALS</t>
  </si>
  <si>
    <t>INTRFND-SUPPLIES</t>
  </si>
  <si>
    <t>JUV ADMIN INTRFND-POSTAGE</t>
  </si>
  <si>
    <t>JUV ADMIN INTRFND-RADIO SVCS</t>
  </si>
  <si>
    <t>JUV ADMIN INTRFND-INFO SVCS</t>
  </si>
  <si>
    <t>JUV ADMIN DUES &amp; SUBSCRIP</t>
  </si>
  <si>
    <t>JUV ADMIN TRAINING &amp; REG</t>
  </si>
  <si>
    <t>JUV ADMIN MISC</t>
  </si>
  <si>
    <t>JUV ADMIN REPAIRS &amp; MAINT</t>
  </si>
  <si>
    <t>JUV ADMIN OP RNTLS &amp; LEASE</t>
  </si>
  <si>
    <t>JUV ADMIN TRAVEL</t>
  </si>
  <si>
    <t>JUV ADMIN TELEPHONE</t>
  </si>
  <si>
    <t>JUV ADMIN PROFESSIONAL SVCS</t>
  </si>
  <si>
    <t>JUV ADMIN S&amp;A ASSETS</t>
  </si>
  <si>
    <t>JUV ADMIN SUPPLIES</t>
  </si>
  <si>
    <t>JUV ADMIN FAMILY SICK LEAVE</t>
  </si>
  <si>
    <t>JUV ADMIN LIFE INSURANCE</t>
  </si>
  <si>
    <t>JUV ADMIN MED/DENT/VISION</t>
  </si>
  <si>
    <t>JUV ADMIN RETIREMENT</t>
  </si>
  <si>
    <t>JUV ADMIN FICA</t>
  </si>
  <si>
    <t>JUV ADMIN INDSTRL INS</t>
  </si>
  <si>
    <t>JUV ADMIN OVERTIME</t>
  </si>
  <si>
    <t>JUV ADMIN SALARIES &amp; WAGES</t>
  </si>
  <si>
    <t>JUV IND DEF PROFESSIONAL SVCS</t>
  </si>
  <si>
    <t>02351595</t>
  </si>
  <si>
    <t>0023GREV</t>
  </si>
  <si>
    <t>JUV WA DEP OF SOC &amp; HEALTH SVC</t>
  </si>
  <si>
    <t>JUV STATE-OTHER JUDICIAL AG</t>
  </si>
  <si>
    <t>0023FREV</t>
  </si>
  <si>
    <t>JUVENILE SERVICES</t>
  </si>
  <si>
    <t>342700</t>
  </si>
  <si>
    <t>0023DREV</t>
  </si>
  <si>
    <t>0023CREV</t>
  </si>
  <si>
    <t>JUV FED IND DEP OF AGRICULTURE</t>
  </si>
  <si>
    <t>333100</t>
  </si>
  <si>
    <t>0023BREV</t>
  </si>
  <si>
    <t>JUV CHEMICAL DEPENDENCY SVCS</t>
  </si>
  <si>
    <t>346300</t>
  </si>
  <si>
    <t>JUV WA DO SOCIAL &amp; HEALTH SVCS</t>
  </si>
  <si>
    <t>JUVENILE CAP LEASE RCPTS</t>
  </si>
  <si>
    <t>0023AREV</t>
  </si>
  <si>
    <t>JUV MISC OTHER</t>
  </si>
  <si>
    <t>LOCAL GRANTS, ENTITLEMNT, PMT</t>
  </si>
  <si>
    <t>337000</t>
  </si>
  <si>
    <t>61: CRT CST REIM-INSTITUTIONAL</t>
  </si>
  <si>
    <t>33604N</t>
  </si>
  <si>
    <t>Change vs. 2019</t>
  </si>
  <si>
    <t>Notes</t>
  </si>
  <si>
    <t>Total Revenue</t>
  </si>
  <si>
    <t>Interfund Services</t>
  </si>
  <si>
    <t xml:space="preserve">Operations </t>
  </si>
  <si>
    <t>Professional Contract Services</t>
  </si>
  <si>
    <t>Supplies</t>
  </si>
  <si>
    <t>Employee Benefits</t>
  </si>
  <si>
    <t>Overtime</t>
  </si>
  <si>
    <t>Salaries</t>
  </si>
  <si>
    <t>Total Expenditures</t>
  </si>
  <si>
    <t>Traffic policing transfer from the Road Fund</t>
  </si>
  <si>
    <t>Vader contract</t>
  </si>
  <si>
    <t>Total Jail Revenue</t>
  </si>
  <si>
    <t>Interfunds</t>
  </si>
  <si>
    <t>Contract Prof. Services</t>
  </si>
  <si>
    <t>Operations</t>
  </si>
  <si>
    <t>Sales and Use Tax</t>
  </si>
  <si>
    <t>Property Tax</t>
  </si>
  <si>
    <t>Other Revenue Sources</t>
  </si>
  <si>
    <t>PILT</t>
  </si>
  <si>
    <t>PUD PRIVILEGE TAX-TREAS</t>
  </si>
  <si>
    <t>IN LIEU-TACOMA DAM</t>
  </si>
  <si>
    <t>CRIMNL JUS SALES &amp; USE TAX</t>
  </si>
  <si>
    <t>TIMBER EXCISE TAX</t>
  </si>
  <si>
    <t>CRIMINAL JUSTICE-COUNTIES</t>
  </si>
  <si>
    <t>FRST BRD YLD-TRSFR</t>
  </si>
  <si>
    <t>INVESTMENT INTEREST</t>
  </si>
  <si>
    <t>INT-DELINQ TAX</t>
  </si>
  <si>
    <t>PAYMENT IN-LIEU OF TAX-LCT</t>
  </si>
  <si>
    <t xml:space="preserve"> LOCAL RET SALES &amp; USE TAX</t>
  </si>
  <si>
    <t>Juror Costs</t>
  </si>
  <si>
    <t>Operations/Prof. Services</t>
  </si>
  <si>
    <t>Judgments</t>
  </si>
  <si>
    <t>WSU Contract - MOU</t>
  </si>
  <si>
    <t>Professional Services</t>
  </si>
  <si>
    <t>Change vs.  2019</t>
  </si>
  <si>
    <t>Change vs 2019</t>
  </si>
  <si>
    <t>Extra Help/Overtime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</si>
</sst>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[Red]#,##0.00"/>
    <numFmt numFmtId="166" formatCode="_(* #,##0_);_(* \(#,##0\);_(* &quot;-&quot;??_);_(@_)"/>
    <numFmt numFmtId="167" formatCode="0.0%"/>
  </numFmts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43" fontId="1" fillId="0" borderId="0" xfId="1" applyFont="1"/>
    <xf numFmtId="43" fontId="0" fillId="0" borderId="0" xfId="1" applyFont="1"/>
    <xf numFmtId="166" fontId="1" fillId="0" borderId="0" xfId="1" applyNumberFormat="1" applyFont="1"/>
    <xf numFmtId="166" fontId="0" fillId="0" borderId="0" xfId="1" applyNumberFormat="1" applyFont="1"/>
    <xf numFmtId="43" fontId="0" fillId="0" borderId="0" xfId="1" applyNumberFormat="1" applyFont="1"/>
    <xf numFmtId="43" fontId="1" fillId="0" borderId="0" xfId="1" applyNumberFormat="1" applyFont="1"/>
    <xf numFmtId="0" fontId="0" fillId="0" borderId="0" xfId="0" applyFont="1"/>
    <xf numFmtId="167" fontId="0" fillId="0" borderId="0" xfId="2" applyNumberFormat="1" applyFont="1"/>
    <xf numFmtId="10" fontId="0" fillId="0" borderId="0" xfId="2" applyNumberFormat="1" applyFont="1"/>
    <xf numFmtId="43" fontId="0" fillId="0" borderId="0" xfId="1" applyFont="1" applyAlignment="1">
      <alignment wrapText="1"/>
    </xf>
    <xf numFmtId="43" fontId="1" fillId="0" borderId="0" xfId="1" applyFont="1" applyAlignment="1">
      <alignment wrapText="1"/>
    </xf>
    <xf numFmtId="166" fontId="2" fillId="0" borderId="0" xfId="0" applyNumberFormat="1" applyFont="1"/>
    <xf numFmtId="166" fontId="0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2000"/>
              <a:t>SHERIFF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2311945319372"/>
          <c:y val="0.31516890712603129"/>
          <c:w val="0.73613819715902407"/>
          <c:h val="0.6407929464090015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984-4B40-9A16-1548D5E1BB6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('021 Sheriff'!$C$51,'021 Sheriff'!$C$70,'021 Sheriff'!$C$157,'021 Sheriff'!$C$179,'021 Sheriff'!$C$193,'021 Sheriff'!$C$249,'021 Sheriff'!$C$313)</c:f>
              <c:strCache>
                <c:ptCount val="7"/>
                <c:pt idx="0">
                  <c:v>Salaries</c:v>
                </c:pt>
                <c:pt idx="1">
                  <c:v>Overtime</c:v>
                </c:pt>
                <c:pt idx="2">
                  <c:v>Employee Benefits</c:v>
                </c:pt>
                <c:pt idx="3">
                  <c:v>Supplies</c:v>
                </c:pt>
                <c:pt idx="4">
                  <c:v>Professional Contract Services</c:v>
                </c:pt>
                <c:pt idx="5">
                  <c:v>Operations </c:v>
                </c:pt>
                <c:pt idx="6">
                  <c:v>Interfund Services</c:v>
                </c:pt>
              </c:strCache>
            </c:strRef>
          </c:cat>
          <c:val>
            <c:numRef>
              <c:f>('021 Sheriff'!$J$51,'021 Sheriff'!$J$70,'021 Sheriff'!$J$157,'021 Sheriff'!$J$179,'021 Sheriff'!$J$193,'021 Sheriff'!$J$249,'021 Sheriff'!$J$313)</c:f>
              <c:numCache>
                <c:formatCode>_(* #,##0.00_);_(* \(#,##0.00\);_(* "-"??_);_(@_)</c:formatCode>
                <c:ptCount val="7"/>
                <c:pt idx="0">
                  <c:v>4134923</c:v>
                </c:pt>
                <c:pt idx="1">
                  <c:v>282436</c:v>
                </c:pt>
                <c:pt idx="2">
                  <c:v>2089233</c:v>
                </c:pt>
                <c:pt idx="3">
                  <c:v>57480</c:v>
                </c:pt>
                <c:pt idx="4">
                  <c:v>477201</c:v>
                </c:pt>
                <c:pt idx="5">
                  <c:v>107092</c:v>
                </c:pt>
                <c:pt idx="6">
                  <c:v>1587185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4-4B40-9A16-1548D5E1BB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JUVENILE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('023 Juvenile Services'!$C$33,'023 Juvenile Services'!$C$44,'023 Juvenile Services'!$C$95,'023 Juvenile Services'!$C$116,'023 Juvenile Services'!$C$125,'023 Juvenile Services'!$C$178,'023 Juvenile Services'!$C$209)</c:f>
              <c:strCache>
                <c:ptCount val="7"/>
                <c:pt idx="0">
                  <c:v>Salaries</c:v>
                </c:pt>
                <c:pt idx="1">
                  <c:v>Extra Help/Overtime</c:v>
                </c:pt>
                <c:pt idx="2">
                  <c:v>Employee Benefits</c:v>
                </c:pt>
                <c:pt idx="3">
                  <c:v>Supplies</c:v>
                </c:pt>
                <c:pt idx="4">
                  <c:v>Professional Services</c:v>
                </c:pt>
                <c:pt idx="5">
                  <c:v>Operations </c:v>
                </c:pt>
                <c:pt idx="6">
                  <c:v>Interfunds</c:v>
                </c:pt>
              </c:strCache>
            </c:strRef>
          </c:cat>
          <c:val>
            <c:numRef>
              <c:f>('023 Juvenile Services'!$J$33,'023 Juvenile Services'!$J$44,'023 Juvenile Services'!$J$95,'023 Juvenile Services'!$J$116,'023 Juvenile Services'!$J$125,'023 Juvenile Services'!$J$178,'023 Juvenile Services'!$J$209)</c:f>
              <c:numCache>
                <c:formatCode>_(* #,##0_);_(* \(#,##0\);_(* "-"??_);_(@_)</c:formatCode>
                <c:ptCount val="7"/>
                <c:pt idx="0">
                  <c:v>1819833</c:v>
                </c:pt>
                <c:pt idx="1">
                  <c:v>130511</c:v>
                </c:pt>
                <c:pt idx="2">
                  <c:v>846104</c:v>
                </c:pt>
                <c:pt idx="3">
                  <c:v>68629</c:v>
                </c:pt>
                <c:pt idx="4">
                  <c:v>136199</c:v>
                </c:pt>
                <c:pt idx="5">
                  <c:v>60215</c:v>
                </c:pt>
                <c:pt idx="6">
                  <c:v>519227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7-4D18-8B62-B2993833A8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JAIL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('022 Jail'!$C$22,'022 Jail'!$C$30,'022 Jail'!$C$67,'022 Jail'!$C$80,'022 Jail'!$C$87,'022 Jail'!$C$116,'022 Jail'!$C$140)</c:f>
              <c:strCache>
                <c:ptCount val="7"/>
                <c:pt idx="0">
                  <c:v>Salaries</c:v>
                </c:pt>
                <c:pt idx="1">
                  <c:v>Overtime</c:v>
                </c:pt>
                <c:pt idx="2">
                  <c:v>Employee Benefits</c:v>
                </c:pt>
                <c:pt idx="3">
                  <c:v>Supplies</c:v>
                </c:pt>
                <c:pt idx="4">
                  <c:v>Professional Contract Services</c:v>
                </c:pt>
                <c:pt idx="5">
                  <c:v>Operations </c:v>
                </c:pt>
                <c:pt idx="6">
                  <c:v>Interfunds</c:v>
                </c:pt>
              </c:strCache>
            </c:strRef>
          </c:cat>
          <c:val>
            <c:numRef>
              <c:f>('022 Jail'!$J$22,'022 Jail'!$J$30,'022 Jail'!$J$67,'022 Jail'!$J$80,'022 Jail'!$J$87,'022 Jail'!$J$116,'022 Jail'!$J$140)</c:f>
              <c:numCache>
                <c:formatCode>_(* #,##0_);_(* \(#,##0\);_(* "-"??_);_(@_)</c:formatCode>
                <c:ptCount val="7"/>
                <c:pt idx="0">
                  <c:v>3232698</c:v>
                </c:pt>
                <c:pt idx="1">
                  <c:v>372500</c:v>
                </c:pt>
                <c:pt idx="2">
                  <c:v>1980977</c:v>
                </c:pt>
                <c:pt idx="3">
                  <c:v>309121</c:v>
                </c:pt>
                <c:pt idx="4">
                  <c:v>1216697</c:v>
                </c:pt>
                <c:pt idx="5">
                  <c:v>74176</c:v>
                </c:pt>
                <c:pt idx="6">
                  <c:v>1339331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9-4CAE-925C-2D850E7271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TREASURER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9743912219305918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('006 Treasurer'!$C$52,'006 Treasurer'!$C$62,'006 Treasurer'!$C$66,'006 Treasurer'!$C$69,'006 Treasurer'!$C$85,'006 Treasurer'!$C$96)</c:f>
              <c:strCache>
                <c:ptCount val="6"/>
                <c:pt idx="0">
                  <c:v>Salaries</c:v>
                </c:pt>
                <c:pt idx="1">
                  <c:v>Employee Benefits</c:v>
                </c:pt>
                <c:pt idx="2">
                  <c:v>Supplies</c:v>
                </c:pt>
                <c:pt idx="3">
                  <c:v>Contract Prof. Services</c:v>
                </c:pt>
                <c:pt idx="4">
                  <c:v>Operations</c:v>
                </c:pt>
                <c:pt idx="5">
                  <c:v>Interfunds</c:v>
                </c:pt>
              </c:strCache>
            </c:strRef>
          </c:cat>
          <c:val>
            <c:numRef>
              <c:f>('006 Treasurer'!$J$52,'006 Treasurer'!$J$62,'006 Treasurer'!$J$66,'006 Treasurer'!$J$69,'006 Treasurer'!$J$85,'006 Treasurer'!$J$96)</c:f>
              <c:numCache>
                <c:formatCode>_(* #,##0_);_(* \(#,##0\);_(* "-"??_);_(@_)</c:formatCode>
                <c:ptCount val="6"/>
                <c:pt idx="0">
                  <c:v>452307</c:v>
                </c:pt>
                <c:pt idx="1">
                  <c:v>184254</c:v>
                </c:pt>
                <c:pt idx="2">
                  <c:v>14000</c:v>
                </c:pt>
                <c:pt idx="3">
                  <c:v>85000</c:v>
                </c:pt>
                <c:pt idx="4">
                  <c:v>33388</c:v>
                </c:pt>
                <c:pt idx="5">
                  <c:v>85983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7-4698-B58C-0C9D3733B20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MAJOR</a:t>
            </a:r>
            <a:r>
              <a:rPr lang="en-US" baseline="0"/>
              <a:t> GENERAL FUND REVENUES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39337156406446"/>
          <c:y val="0.40924240402153123"/>
          <c:w val="0.60154296737545687"/>
          <c:h val="0.536119711730948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('006 Treasurer'!$C$3,'006 Treasurer'!$C$6,'006 Treasurer'!$C$8,'006 Treasurer'!$C$9,'006 Treasurer'!$C$10,'006 Treasurer'!$C$11,'006 Treasurer'!$C$12,'006 Treasurer'!$C$13,'006 Treasurer'!$C$14,'006 Treasurer'!$C$15,'006 Treasurer'!$C$19,'006 Treasurer'!$C$36)</c:f>
              <c:strCache>
                <c:ptCount val="12"/>
                <c:pt idx="0">
                  <c:v>Property Tax</c:v>
                </c:pt>
                <c:pt idx="1">
                  <c:v>Sales and Use Tax</c:v>
                </c:pt>
                <c:pt idx="2">
                  <c:v>IN LIEU-TACOMA DAM</c:v>
                </c:pt>
                <c:pt idx="3">
                  <c:v>CRIMNL JUS SALES &amp; USE TAX</c:v>
                </c:pt>
                <c:pt idx="4">
                  <c:v>TIMBER EXCISE TAX</c:v>
                </c:pt>
                <c:pt idx="5">
                  <c:v>CRIMINAL JUSTICE-COUNTIES</c:v>
                </c:pt>
                <c:pt idx="6">
                  <c:v>FRST BRD YLD-TRSFR</c:v>
                </c:pt>
                <c:pt idx="7">
                  <c:v>PUD PRIVILEGE TAX-TREAS</c:v>
                </c:pt>
                <c:pt idx="8">
                  <c:v>INVESTMENT INTEREST</c:v>
                </c:pt>
                <c:pt idx="9">
                  <c:v>INT-DELINQ TAX</c:v>
                </c:pt>
                <c:pt idx="10">
                  <c:v>PILT</c:v>
                </c:pt>
                <c:pt idx="11">
                  <c:v>Other Revenue Sources</c:v>
                </c:pt>
              </c:strCache>
            </c:strRef>
          </c:cat>
          <c:val>
            <c:numRef>
              <c:f>('006 Treasurer'!$J$3,'006 Treasurer'!$J$6,'006 Treasurer'!$J$8,'006 Treasurer'!$J$9,'006 Treasurer'!$J$10,'006 Treasurer'!$J$11,'006 Treasurer'!$J$12,'006 Treasurer'!$J$13,'006 Treasurer'!$J$14,'006 Treasurer'!$J$15,'006 Treasurer'!$J$19,'006 Treasurer'!$J$36)</c:f>
              <c:numCache>
                <c:formatCode>_(* #,##0_);_(* \(#,##0\);_(* "-"??_);_(@_)</c:formatCode>
                <c:ptCount val="12"/>
                <c:pt idx="0">
                  <c:v>13200000</c:v>
                </c:pt>
                <c:pt idx="1">
                  <c:v>7400000</c:v>
                </c:pt>
                <c:pt idx="2">
                  <c:v>1711930</c:v>
                </c:pt>
                <c:pt idx="3">
                  <c:v>1140000</c:v>
                </c:pt>
                <c:pt idx="4">
                  <c:v>1100000</c:v>
                </c:pt>
                <c:pt idx="5">
                  <c:v>800000</c:v>
                </c:pt>
                <c:pt idx="6">
                  <c:v>800000</c:v>
                </c:pt>
                <c:pt idx="7">
                  <c:v>720000</c:v>
                </c:pt>
                <c:pt idx="8">
                  <c:v>648000</c:v>
                </c:pt>
                <c:pt idx="9">
                  <c:v>550000</c:v>
                </c:pt>
                <c:pt idx="10">
                  <c:v>514000</c:v>
                </c:pt>
                <c:pt idx="11">
                  <c:v>813325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9-4EA4-A2DE-B3BE04D5AA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SUPERIOR COURT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('Superior Court'!$C$18,'Superior Court'!$C$28,'Superior Court'!$C$34,'Superior Court'!$C$50,'Superior Court'!$C$54,'Superior Court'!$C$72)</c:f>
              <c:strCache>
                <c:ptCount val="6"/>
                <c:pt idx="0">
                  <c:v>Salaries</c:v>
                </c:pt>
                <c:pt idx="1">
                  <c:v>Employee Benefits</c:v>
                </c:pt>
                <c:pt idx="2">
                  <c:v>Supplies</c:v>
                </c:pt>
                <c:pt idx="3">
                  <c:v>Operations/Prof. Services</c:v>
                </c:pt>
                <c:pt idx="4">
                  <c:v>Juror Costs</c:v>
                </c:pt>
                <c:pt idx="5">
                  <c:v>Interfunds</c:v>
                </c:pt>
              </c:strCache>
            </c:strRef>
          </c:cat>
          <c:val>
            <c:numRef>
              <c:f>('Superior Court'!$J$18,'Superior Court'!$J$28,'Superior Court'!$J$34,'Superior Court'!$J$50,'Superior Court'!$J$54,'Superior Court'!$J$72)</c:f>
              <c:numCache>
                <c:formatCode>_(* #,##0_);_(* \(#,##0\);_(* "-"??_);_(@_)</c:formatCode>
                <c:ptCount val="6"/>
                <c:pt idx="0">
                  <c:v>804344</c:v>
                </c:pt>
                <c:pt idx="1">
                  <c:v>180721</c:v>
                </c:pt>
                <c:pt idx="2">
                  <c:v>26113</c:v>
                </c:pt>
                <c:pt idx="3">
                  <c:v>39625</c:v>
                </c:pt>
                <c:pt idx="4">
                  <c:v>54211</c:v>
                </c:pt>
                <c:pt idx="5">
                  <c:v>393286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E-428E-9D64-F6D0AAFA4A9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PUBLIC DISCLOSURE REQUESTS MANAGEMENT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35905657626130061"/>
          <c:w val="0.81388888888888888"/>
          <c:h val="0.578460921551472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('5120 PDR'!$C$11,'5120 PDR'!$C$15,'5120 PDR'!$C$24,'5120 PDR'!$C$32,'5120 PDR'!$C$42)</c:f>
              <c:strCache>
                <c:ptCount val="5"/>
                <c:pt idx="0">
                  <c:v>Judgments</c:v>
                </c:pt>
                <c:pt idx="1">
                  <c:v>Salaries</c:v>
                </c:pt>
                <c:pt idx="2">
                  <c:v>Employee Benefits</c:v>
                </c:pt>
                <c:pt idx="3">
                  <c:v>Operations</c:v>
                </c:pt>
                <c:pt idx="4">
                  <c:v>Interfunds</c:v>
                </c:pt>
              </c:strCache>
            </c:strRef>
          </c:cat>
          <c:val>
            <c:numRef>
              <c:f>('5120 PDR'!$J$11,'5120 PDR'!$J$15,'5120 PDR'!$J$24,'5120 PDR'!$J$32,'5120 PDR'!$J$42)</c:f>
              <c:numCache>
                <c:formatCode>_(* #,##0_);_(* \(#,##0\);_(* "-"??_);_(@_)</c:formatCode>
                <c:ptCount val="5"/>
                <c:pt idx="0">
                  <c:v>100000</c:v>
                </c:pt>
                <c:pt idx="1">
                  <c:v>164029</c:v>
                </c:pt>
                <c:pt idx="2">
                  <c:v>55570</c:v>
                </c:pt>
                <c:pt idx="3">
                  <c:v>20670</c:v>
                </c:pt>
                <c:pt idx="4">
                  <c:v>14593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6-4F54-979F-57F2D06C7F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WSU EXTENSION SERVICES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('070 WSU Ext'!$C$14,'070 WSU Ext'!$C$24,'070 WSU Ext'!$C$29,'070 WSU Ext'!$C$32,'070 WSU Ext'!$C$45,'070 WSU Ext'!$C$56)</c:f>
              <c:strCache>
                <c:ptCount val="6"/>
                <c:pt idx="0">
                  <c:v>Salaries</c:v>
                </c:pt>
                <c:pt idx="1">
                  <c:v>Employee Benefits</c:v>
                </c:pt>
                <c:pt idx="2">
                  <c:v>Supplies</c:v>
                </c:pt>
                <c:pt idx="3">
                  <c:v>WSU Contract - MOU</c:v>
                </c:pt>
                <c:pt idx="4">
                  <c:v>Operations</c:v>
                </c:pt>
                <c:pt idx="5">
                  <c:v>Interfunds</c:v>
                </c:pt>
              </c:strCache>
            </c:strRef>
          </c:cat>
          <c:val>
            <c:numRef>
              <c:f>('070 WSU Ext'!$J$14,'070 WSU Ext'!$J$24,'070 WSU Ext'!$J$29,'070 WSU Ext'!$J$32,'070 WSU Ext'!$J$45,'070 WSU Ext'!$J$56)</c:f>
              <c:numCache>
                <c:formatCode>_(* #,##0_);_(* \(#,##0\);_(* "-"??_);_(@_)</c:formatCode>
                <c:ptCount val="6"/>
                <c:pt idx="0">
                  <c:v>68403</c:v>
                </c:pt>
                <c:pt idx="1">
                  <c:v>36611</c:v>
                </c:pt>
                <c:pt idx="2">
                  <c:v>5100</c:v>
                </c:pt>
                <c:pt idx="3">
                  <c:v>59601</c:v>
                </c:pt>
                <c:pt idx="4">
                  <c:v>3180</c:v>
                </c:pt>
                <c:pt idx="5">
                  <c:v>65410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3-417B-9882-C08A5A576AE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ASSESSOR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('004 Assessor'!$C$14,'004 Assessor'!$C$32,'004 Assessor'!$C$39,'004 Assessor'!$C$43,'004 Assessor'!$C$74,'004 Assessor'!$C$92)</c:f>
              <c:strCache>
                <c:ptCount val="6"/>
                <c:pt idx="0">
                  <c:v>Salaries</c:v>
                </c:pt>
                <c:pt idx="1">
                  <c:v>Employee Benefits</c:v>
                </c:pt>
                <c:pt idx="2">
                  <c:v>Supplies</c:v>
                </c:pt>
                <c:pt idx="3">
                  <c:v>Professional Services</c:v>
                </c:pt>
                <c:pt idx="4">
                  <c:v>Operations </c:v>
                </c:pt>
                <c:pt idx="5">
                  <c:v>Interfunds</c:v>
                </c:pt>
              </c:strCache>
            </c:strRef>
          </c:cat>
          <c:val>
            <c:numRef>
              <c:f>('004 Assessor'!$J$14,'004 Assessor'!$J$32,'004 Assessor'!$J$39,'004 Assessor'!$J$43,'004 Assessor'!$J$74,'004 Assessor'!$J$92)</c:f>
              <c:numCache>
                <c:formatCode>_(* #,##0_);_(* \(#,##0\);_(* "-"??_);_(@_)</c:formatCode>
                <c:ptCount val="6"/>
                <c:pt idx="0">
                  <c:v>960056</c:v>
                </c:pt>
                <c:pt idx="1">
                  <c:v>480533</c:v>
                </c:pt>
                <c:pt idx="2">
                  <c:v>8689</c:v>
                </c:pt>
                <c:pt idx="3">
                  <c:v>116000</c:v>
                </c:pt>
                <c:pt idx="4">
                  <c:v>34959</c:v>
                </c:pt>
                <c:pt idx="5">
                  <c:v>285863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B-4063-A862-05A0668E80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COMMUNITY DEVELOPMENT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('1210 Community Development'!$C$42,'1210 Community Development'!$C$87,'1210 Community Development'!$C$97,'1210 Community Development'!$C$103,'1210 Community Development'!$C$157,'1210 Community Development'!$C$197)</c:f>
              <c:strCache>
                <c:ptCount val="6"/>
                <c:pt idx="0">
                  <c:v>Salaries</c:v>
                </c:pt>
                <c:pt idx="1">
                  <c:v>Employee Benefits</c:v>
                </c:pt>
                <c:pt idx="2">
                  <c:v>Supplies</c:v>
                </c:pt>
                <c:pt idx="3">
                  <c:v>Professional Services</c:v>
                </c:pt>
                <c:pt idx="4">
                  <c:v>Operations </c:v>
                </c:pt>
                <c:pt idx="5">
                  <c:v>Interfunds</c:v>
                </c:pt>
              </c:strCache>
            </c:strRef>
          </c:cat>
          <c:val>
            <c:numRef>
              <c:f>('1210 Community Development'!$J$42,'1210 Community Development'!$J$87,'1210 Community Development'!$J$97,'1210 Community Development'!$J$103,'1210 Community Development'!$J$157,'1210 Community Development'!$J$197)</c:f>
              <c:numCache>
                <c:formatCode>_(* #,##0_);_(* \(#,##0\);_(* "-"??_);_(@_)</c:formatCode>
                <c:ptCount val="6"/>
                <c:pt idx="0">
                  <c:v>998601</c:v>
                </c:pt>
                <c:pt idx="1">
                  <c:v>405505</c:v>
                </c:pt>
                <c:pt idx="2">
                  <c:v>11100</c:v>
                </c:pt>
                <c:pt idx="3">
                  <c:v>419400</c:v>
                </c:pt>
                <c:pt idx="4">
                  <c:v>39345</c:v>
                </c:pt>
                <c:pt idx="5">
                  <c:v>262695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2-4843-B5BA-0EA075829F7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421822</xdr:colOff>
      <xdr:row>38</xdr:row>
      <xdr:rowOff>16329</xdr:rowOff>
    </xdr:from>
    <xdr:to>
      <xdr:col>21</xdr:col>
      <xdr:colOff>489857</xdr:colOff>
      <xdr:row>60</xdr:row>
      <xdr:rowOff>13607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157162</xdr:colOff>
      <xdr:row>19</xdr:row>
      <xdr:rowOff>161925</xdr:rowOff>
    </xdr:from>
    <xdr:to>
      <xdr:col>14</xdr:col>
      <xdr:colOff>261937</xdr:colOff>
      <xdr:row>34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471487</xdr:colOff>
      <xdr:row>48</xdr:row>
      <xdr:rowOff>9525</xdr:rowOff>
    </xdr:from>
    <xdr:to>
      <xdr:col>20</xdr:col>
      <xdr:colOff>166687</xdr:colOff>
      <xdr:row>62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4761</xdr:colOff>
      <xdr:row>0</xdr:row>
      <xdr:rowOff>142875</xdr:rowOff>
    </xdr:from>
    <xdr:to>
      <xdr:col>15</xdr:col>
      <xdr:colOff>542924</xdr:colOff>
      <xdr:row>24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12</xdr:row>
      <xdr:rowOff>76200</xdr:rowOff>
    </xdr:from>
    <xdr:to>
      <xdr:col>23</xdr:col>
      <xdr:colOff>466724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642937</xdr:colOff>
      <xdr:row>4</xdr:row>
      <xdr:rowOff>123825</xdr:rowOff>
    </xdr:from>
    <xdr:to>
      <xdr:col>17</xdr:col>
      <xdr:colOff>442912</xdr:colOff>
      <xdr:row>19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852487</xdr:colOff>
      <xdr:row>23</xdr:row>
      <xdr:rowOff>66675</xdr:rowOff>
    </xdr:from>
    <xdr:to>
      <xdr:col>16</xdr:col>
      <xdr:colOff>566737</xdr:colOff>
      <xdr:row>37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423862</xdr:colOff>
      <xdr:row>14</xdr:row>
      <xdr:rowOff>142875</xdr:rowOff>
    </xdr:from>
    <xdr:to>
      <xdr:col>17</xdr:col>
      <xdr:colOff>366712</xdr:colOff>
      <xdr:row>29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547687</xdr:colOff>
      <xdr:row>32</xdr:row>
      <xdr:rowOff>171450</xdr:rowOff>
    </xdr:from>
    <xdr:to>
      <xdr:col>16</xdr:col>
      <xdr:colOff>319087</xdr:colOff>
      <xdr:row>47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681037</xdr:colOff>
      <xdr:row>98</xdr:row>
      <xdr:rowOff>161925</xdr:rowOff>
    </xdr:from>
    <xdr:to>
      <xdr:col>16</xdr:col>
      <xdr:colOff>204787</xdr:colOff>
      <xdr:row>113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L37" totalsRowShown="0" headerRowDxfId="223" dataDxfId="224" headerRowCellStyle="Comma" dataCellStyle="Comma">
  <autoFilter ref="A1:L37"/>
  <tableColumns count="12">
    <tableColumn id="1" name="ORG"/>
    <tableColumn id="2" name="OBJ"/>
    <tableColumn id="3" name="DESCRIPTION"/>
    <tableColumn id="4" name="ROLLUP"/>
    <tableColumn id="5" name="TYPE"/>
    <tableColumn id="6" name="2018  ACTUAL" dataDxfId="229" dataCellStyle="Comma"/>
    <tableColumn id="7" name="2019 ORIG BUD" dataDxfId="228" dataCellStyle="Comma"/>
    <tableColumn id="8" name="2019 REV BUD" dataDxfId="227" dataCellStyle="Comma"/>
    <tableColumn id="9" name="2019 PROJ BUD" dataDxfId="226" dataCellStyle="Comma"/>
    <tableColumn id="10" name="2020 PRELIM" dataDxfId="225" dataCellStyle="Comma"/>
    <tableColumn id="11" name="Change vs. 2019" dataDxfId="213" dataCellStyle="Comma">
      <calculatedColumnFormula>Table1[[#This Row],[2020 PRELIM]]-Table1[[#This Row],[2019 ORIG BUD]]</calculatedColumnFormula>
    </tableColumn>
    <tableColumn id="12" name="Notes" dataDxfId="212" dataCellStyle="Comma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A9:K43" totalsRowCount="1" headerRowDxfId="120" dataDxfId="121" headerRowCellStyle="Comma" dataCellStyle="Comma">
  <autoFilter ref="A9:K43"/>
  <tableColumns count="11">
    <tableColumn id="1" name="ORG"/>
    <tableColumn id="2" name="OBJ"/>
    <tableColumn id="3" name="DESCRIPTION"/>
    <tableColumn id="4" name="ROLLUP"/>
    <tableColumn id="5" name="TYPE"/>
    <tableColumn id="6" name="2018  ACTUAL" totalsRowFunction="custom" dataDxfId="126" totalsRowDxfId="111" dataCellStyle="Comma">
      <totalsRowFormula>F42+F32+F24+F15+F11</totalsRowFormula>
    </tableColumn>
    <tableColumn id="7" name="2019 ORIG BUD" totalsRowFunction="custom" dataDxfId="125" totalsRowDxfId="110" dataCellStyle="Comma">
      <totalsRowFormula>G42+G32+G24+G15+G11</totalsRowFormula>
    </tableColumn>
    <tableColumn id="8" name="2019 REV BUD" totalsRowFunction="custom" dataDxfId="124" totalsRowDxfId="109" dataCellStyle="Comma">
      <totalsRowFormula>H42+H32+H24+H15+H11</totalsRowFormula>
    </tableColumn>
    <tableColumn id="9" name="2019 PROJ BUD" totalsRowFunction="custom" dataDxfId="123" totalsRowDxfId="108" dataCellStyle="Comma">
      <totalsRowFormula>I42+I32+I24+I15+I11</totalsRowFormula>
    </tableColumn>
    <tableColumn id="10" name="2020 PRELIM" totalsRowFunction="custom" dataDxfId="122" totalsRowDxfId="107" dataCellStyle="Comma">
      <totalsRowFormula>J42+J32+J24+J15+J11</totalsRowFormula>
    </tableColumn>
    <tableColumn id="11" name="Change vs. 2019" totalsRowFunction="custom" dataDxfId="112" totalsRowDxfId="106" dataCellStyle="Comma">
      <calculatedColumnFormula>Table10[[#This Row],[2020 PRELIM]]-Table10[[#This Row],[2019 ORIG BUD]]</calculatedColumnFormula>
      <totalsRowFormula>K42+K32+K24+K15+K11</totalsRow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1:K9" totalsRowCount="1" headerRowDxfId="99" dataDxfId="100" headerRowCellStyle="Comma" dataCellStyle="Comma">
  <autoFilter ref="A1:K9"/>
  <tableColumns count="11">
    <tableColumn id="1" name="ORG"/>
    <tableColumn id="2" name="OBJ"/>
    <tableColumn id="3" name="DESCRIPTION" totalsRowLabel="Total Revenue"/>
    <tableColumn id="4" name="ROLLUP"/>
    <tableColumn id="5" name="TYPE"/>
    <tableColumn id="6" name="2018  ACTUAL" totalsRowFunction="custom" dataDxfId="105" totalsRowDxfId="91" dataCellStyle="Comma">
      <totalsRowFormula>SUBTOTAL(109,F2:F8)</totalsRowFormula>
    </tableColumn>
    <tableColumn id="7" name="2019 ORIG BUD" totalsRowFunction="custom" dataDxfId="104" totalsRowDxfId="90" dataCellStyle="Comma">
      <totalsRowFormula>SUBTOTAL(109,G2:G8)</totalsRowFormula>
    </tableColumn>
    <tableColumn id="8" name="2019 REV BUD" totalsRowFunction="custom" dataDxfId="103" totalsRowDxfId="89" dataCellStyle="Comma">
      <totalsRowFormula>SUBTOTAL(109,H2:H8)</totalsRowFormula>
    </tableColumn>
    <tableColumn id="9" name="2019 PROJ BUD" totalsRowFunction="custom" dataDxfId="102" totalsRowDxfId="88" dataCellStyle="Comma">
      <totalsRowFormula>SUBTOTAL(109,I2:I8)</totalsRowFormula>
    </tableColumn>
    <tableColumn id="10" name="2020 PRELIM" totalsRowFunction="custom" dataDxfId="101" totalsRowDxfId="87" dataCellStyle="Comma">
      <totalsRowFormula>SUBTOTAL(109,J2:J8)</totalsRowFormula>
    </tableColumn>
    <tableColumn id="11" name="Change vs. 2019" dataDxfId="85" totalsRowDxfId="86" dataCellStyle="Comma">
      <calculatedColumnFormula>Table11[[#This Row],[2020 PRELIM]]-Table11[[#This Row],[2019 ORIG BUD]]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11:K57" totalsRowCount="1" headerRowDxfId="92" dataDxfId="93" headerRowCellStyle="Comma" dataCellStyle="Comma">
  <autoFilter ref="A11:K57"/>
  <tableColumns count="11">
    <tableColumn id="1" name="ORG"/>
    <tableColumn id="2" name="OBJ"/>
    <tableColumn id="3" name="DESCRIPTION" totalsRowLabel="Total Expenditures"/>
    <tableColumn id="4" name="ROLLUP"/>
    <tableColumn id="5" name="TYPE"/>
    <tableColumn id="6" name="2018  ACTUAL" totalsRowFunction="custom" dataDxfId="98" totalsRowDxfId="83" dataCellStyle="Comma">
      <totalsRowFormula>F56+F45+F32+F29+F24+F14</totalsRowFormula>
    </tableColumn>
    <tableColumn id="7" name="2019 ORIG BUD" totalsRowFunction="custom" dataDxfId="97" totalsRowDxfId="82" dataCellStyle="Comma">
      <totalsRowFormula>G56+G45+G32+G29+G24+G14</totalsRowFormula>
    </tableColumn>
    <tableColumn id="8" name="2019 REV BUD" totalsRowFunction="custom" dataDxfId="96" totalsRowDxfId="81" dataCellStyle="Comma">
      <totalsRowFormula>H56+H45+H32+H29+H24+H14</totalsRowFormula>
    </tableColumn>
    <tableColumn id="9" name="2019 PROJ BUD" totalsRowFunction="custom" dataDxfId="95" totalsRowDxfId="80" dataCellStyle="Comma">
      <totalsRowFormula>I56+I45+I32+I29+I24+I14</totalsRowFormula>
    </tableColumn>
    <tableColumn id="10" name="2020 PRELIM" totalsRowFunction="custom" dataDxfId="94" totalsRowDxfId="79" dataCellStyle="Comma">
      <totalsRowFormula>J56+J45+J32+J29+J24+J14</totalsRowFormula>
    </tableColumn>
    <tableColumn id="11" name="Change vs. 2019" totalsRowFunction="custom" dataDxfId="84" totalsRowDxfId="78" dataCellStyle="Comma">
      <calculatedColumnFormula>SUBTOTAL(109,K10:K11)</calculatedColumnFormula>
      <totalsRowFormula>K56+K45+K32+K29+K24+K14</totalsRow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A9:K93" totalsRowCount="1" headerRowDxfId="71" dataDxfId="72" headerRowCellStyle="Comma" dataCellStyle="Comma">
  <autoFilter ref="A9:K93"/>
  <sortState ref="A8:J78">
    <sortCondition ref="B7:B78"/>
  </sortState>
  <tableColumns count="11">
    <tableColumn id="1" name="ORG"/>
    <tableColumn id="2" name="OBJ"/>
    <tableColumn id="3" name="DESCRIPTION"/>
    <tableColumn id="4" name="ROLLUP"/>
    <tableColumn id="5" name="TYPE"/>
    <tableColumn id="6" name="2018  ACTUAL" totalsRowFunction="custom" dataDxfId="77" totalsRowDxfId="61" dataCellStyle="Comma">
      <totalsRowFormula>F92+F74+F43+F32+F39+F14</totalsRowFormula>
    </tableColumn>
    <tableColumn id="7" name="2019 ORIG BUD" totalsRowFunction="custom" dataDxfId="76" totalsRowDxfId="60" dataCellStyle="Comma">
      <totalsRowFormula>G92+G74+G43+G32+G39+G14</totalsRowFormula>
    </tableColumn>
    <tableColumn id="8" name="2019 REV BUD" totalsRowFunction="custom" dataDxfId="75" totalsRowDxfId="59" dataCellStyle="Comma">
      <totalsRowFormula>H92+H74+H43+H32+H39+H14</totalsRowFormula>
    </tableColumn>
    <tableColumn id="9" name="2019 PROJ BUD" totalsRowFunction="custom" dataDxfId="74" totalsRowDxfId="58" dataCellStyle="Comma">
      <totalsRowFormula>I92+I74+I43+I32+I39+I14</totalsRowFormula>
    </tableColumn>
    <tableColumn id="10" name="2020 PRELIM" totalsRowFunction="custom" dataDxfId="73" totalsRowDxfId="57" dataCellStyle="Comma">
      <totalsRowFormula>J92+J74+J43+J32+J39+J14</totalsRowFormula>
    </tableColumn>
    <tableColumn id="11" name="Change vs. 2019" totalsRowFunction="custom" dataDxfId="62" totalsRowDxfId="56" dataCellStyle="Comma">
      <calculatedColumnFormula>Table13[[#This Row],[2020 PRELIM]]-Table13[[#This Row],[2019 ORIG BUD]]</calculatedColumnFormula>
      <totalsRowFormula>K92+K74+K43+K32+K39+K14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A1:K6" totalsRowShown="0" headerRowDxfId="64" dataDxfId="65" headerRowCellStyle="Comma" dataCellStyle="Comma">
  <autoFilter ref="A1:K6"/>
  <tableColumns count="11">
    <tableColumn id="1" name="ORG"/>
    <tableColumn id="2" name="OBJ"/>
    <tableColumn id="3" name="DESCRIPTION"/>
    <tableColumn id="4" name="ROLLUP"/>
    <tableColumn id="5" name="TYPE"/>
    <tableColumn id="6" name="2018  ACTUAL" dataDxfId="70" dataCellStyle="Comma"/>
    <tableColumn id="7" name="2019 ORIG BUD" dataDxfId="69" dataCellStyle="Comma"/>
    <tableColumn id="8" name="2019 REV BUD" dataDxfId="68" dataCellStyle="Comma"/>
    <tableColumn id="9" name="2019 PROJ BUD" dataDxfId="67" dataCellStyle="Comma"/>
    <tableColumn id="10" name="2020 PRELIM" dataDxfId="66" dataCellStyle="Comma"/>
    <tableColumn id="11" name="Change vs. 2019" dataDxfId="63" dataCellStyle="Comma">
      <calculatedColumnFormula>Table14[[#This Row],[2020 PRELIM]]-Table14[[#This Row],[2019 ORIG BUD]]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A1:K28" totalsRowCount="1" headerRowDxfId="49" dataDxfId="50" headerRowCellStyle="Comma" dataCellStyle="Comma">
  <autoFilter ref="A1:K28"/>
  <tableColumns count="11">
    <tableColumn id="1" name="ORG"/>
    <tableColumn id="2" name="OBJ"/>
    <tableColumn id="3" name="DESCRIPTION" totalsRowLabel="Total Revenue"/>
    <tableColumn id="4" name="ROLLUP"/>
    <tableColumn id="5" name="TYPE"/>
    <tableColumn id="6" name="2018  ACTUAL" totalsRowFunction="custom" dataDxfId="55" totalsRowDxfId="40" dataCellStyle="Comma">
      <totalsRowFormula>SUBTOTAL(109,F2:F27)</totalsRowFormula>
    </tableColumn>
    <tableColumn id="7" name="2019 ORIG BUD" totalsRowFunction="custom" dataDxfId="54" totalsRowDxfId="39" dataCellStyle="Comma">
      <totalsRowFormula>SUBTOTAL(109,G2:G27)</totalsRowFormula>
    </tableColumn>
    <tableColumn id="8" name="2019 REV BUD" totalsRowFunction="custom" dataDxfId="53" totalsRowDxfId="38" dataCellStyle="Comma">
      <totalsRowFormula>SUBTOTAL(109,H2:H27)</totalsRowFormula>
    </tableColumn>
    <tableColumn id="9" name="2019 PROJ BUD" totalsRowFunction="custom" dataDxfId="52" totalsRowDxfId="37" dataCellStyle="Comma">
      <totalsRowFormula>SUBTOTAL(109,I2:I27)</totalsRowFormula>
    </tableColumn>
    <tableColumn id="10" name="2020 PRELIM" totalsRowFunction="custom" dataDxfId="51" totalsRowDxfId="36" dataCellStyle="Comma">
      <totalsRowFormula>SUBTOTAL(109,J2:J27)</totalsRowFormula>
    </tableColumn>
    <tableColumn id="11" name="Change vs. 2019" totalsRowFunction="sum" dataDxfId="41" totalsRowDxfId="35" dataCellStyle="Comma">
      <calculatedColumnFormula>Table15[[#This Row],[2020 PRELIM]]-Table15[[#This Row],[2019 ORIG BUD]]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6" name="Table16" displayName="Table16" ref="A31:K198" totalsRowCount="1" headerRowDxfId="42" dataDxfId="43" headerRowCellStyle="Comma" dataCellStyle="Comma">
  <autoFilter ref="A31:K198"/>
  <sortState ref="A32:J186">
    <sortCondition ref="B31:B186"/>
  </sortState>
  <tableColumns count="11">
    <tableColumn id="1" name="ORG"/>
    <tableColumn id="2" name="OBJ"/>
    <tableColumn id="3" name="DESCRIPTION" totalsRowLabel="Total Expenditures"/>
    <tableColumn id="4" name="ROLLUP"/>
    <tableColumn id="5" name="TYPE"/>
    <tableColumn id="6" name="2018  ACTUAL" totalsRowFunction="custom" dataDxfId="48" totalsRowDxfId="33" dataCellStyle="Comma">
      <totalsRowFormula>F197+F157+F103+F97+F87+F42</totalsRowFormula>
    </tableColumn>
    <tableColumn id="7" name="2019 ORIG BUD" totalsRowFunction="custom" dataDxfId="47" totalsRowDxfId="32" dataCellStyle="Comma">
      <totalsRowFormula>G197+G157+G103+G97+G87+G42</totalsRowFormula>
    </tableColumn>
    <tableColumn id="8" name="2019 REV BUD" totalsRowFunction="custom" dataDxfId="46" totalsRowDxfId="31" dataCellStyle="Comma">
      <totalsRowFormula>H197+H157+H103+H97+H87+H42</totalsRowFormula>
    </tableColumn>
    <tableColumn id="9" name="2019 PROJ BUD" totalsRowFunction="custom" dataDxfId="45" totalsRowDxfId="30" dataCellStyle="Comma">
      <totalsRowFormula>I197+I157+I103+I97+I87+I42</totalsRowFormula>
    </tableColumn>
    <tableColumn id="10" name="2020 PRELIM" totalsRowFunction="custom" dataDxfId="44" totalsRowDxfId="29" dataCellStyle="Comma">
      <totalsRowFormula>J197+J157+J103+J97+J87+J42</totalsRowFormula>
    </tableColumn>
    <tableColumn id="11" name="Change vs.  2019" totalsRowFunction="custom" dataDxfId="34" totalsRowDxfId="28" dataCellStyle="Comma">
      <calculatedColumnFormula>Table16[[#This Row],[2020 PRELIM]]-Table16[[#This Row],[2019 ORIG BUD]]</calculatedColumnFormula>
      <totalsRowFormula>K197+K157+K103+K97+K87+K42</totalsRow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1:K24" totalsRowCount="1" headerRowDxfId="21" dataDxfId="22" headerRowCellStyle="Comma" dataCellStyle="Comma">
  <autoFilter ref="A1:K24"/>
  <tableColumns count="11">
    <tableColumn id="1" name="ORG"/>
    <tableColumn id="2" name="OBJ"/>
    <tableColumn id="3" name="DESCRIPTION" totalsRowLabel="Total Revenue"/>
    <tableColumn id="4" name="ROLLUP"/>
    <tableColumn id="5" name="TYPE"/>
    <tableColumn id="6" name="2018  ACTUAL" totalsRowFunction="custom" dataDxfId="27" totalsRowDxfId="19" dataCellStyle="Comma">
      <totalsRowFormula>SUBTOTAL(109,F2:F23)</totalsRowFormula>
    </tableColumn>
    <tableColumn id="7" name="2019 ORIG BUD" totalsRowFunction="custom" dataDxfId="26" totalsRowDxfId="18" dataCellStyle="Comma">
      <totalsRowFormula>SUBTOTAL(109,G2:G23)</totalsRowFormula>
    </tableColumn>
    <tableColumn id="8" name="2019 REV BUD" totalsRowFunction="custom" dataDxfId="25" totalsRowDxfId="17" dataCellStyle="Comma">
      <totalsRowFormula>SUBTOTAL(109,H2:H23)</totalsRowFormula>
    </tableColumn>
    <tableColumn id="9" name="2019 PROJ BUD" totalsRowFunction="custom" dataDxfId="24" totalsRowDxfId="16" dataCellStyle="Comma">
      <totalsRowFormula>SUBTOTAL(109,I2:I23)</totalsRowFormula>
    </tableColumn>
    <tableColumn id="10" name="2020 PRELIM" totalsRowFunction="custom" dataDxfId="23" totalsRowDxfId="15" dataCellStyle="Comma">
      <totalsRowFormula>SUBTOTAL(109,J2:J23)</totalsRowFormula>
    </tableColumn>
    <tableColumn id="11" name="Change vs. 2019" totalsRowFunction="custom" dataDxfId="20" totalsRowDxfId="14" dataCellStyle="Comma">
      <calculatedColumnFormula>Table17[[#This Row],[2020 PRELIM]]-Table17[[#This Row],[2019 ORIG BUD]]</calculatedColumnFormula>
      <totalsRowFormula>SUBTOTAL(109,K2:K23)</totalsRow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18" name="Table18" displayName="Table18" ref="A26:K210" totalsRowCount="1" headerRowDxfId="7" dataDxfId="8" headerRowCellStyle="Comma" dataCellStyle="Comma">
  <autoFilter ref="A26:K209"/>
  <sortState ref="A27:J195">
    <sortCondition ref="B26:B195"/>
  </sortState>
  <tableColumns count="11">
    <tableColumn id="1" name="ORG"/>
    <tableColumn id="2" name="OBJ"/>
    <tableColumn id="3" name="DESCRIPTION" totalsRowLabel="Total Expenditures"/>
    <tableColumn id="4" name="ROLLUP"/>
    <tableColumn id="5" name="TYPE"/>
    <tableColumn id="6" name="2018  ACTUAL" totalsRowFunction="custom" dataDxfId="13" totalsRowDxfId="5" dataCellStyle="Comma">
      <totalsRowFormula>F209+F178+F125+F116+F95+F44+F33</totalsRowFormula>
    </tableColumn>
    <tableColumn id="7" name="2019 ORIG BUD" totalsRowFunction="custom" dataDxfId="12" totalsRowDxfId="4" dataCellStyle="Comma">
      <totalsRowFormula>G209+G178+G125+G116+G95+G44+G33</totalsRowFormula>
    </tableColumn>
    <tableColumn id="8" name="2019 REV BUD" totalsRowFunction="custom" dataDxfId="11" totalsRowDxfId="3" dataCellStyle="Comma">
      <totalsRowFormula>H209+H178+H125+H116+H95+H44+H33</totalsRowFormula>
    </tableColumn>
    <tableColumn id="9" name="2019 PROJ BUD" totalsRowFunction="custom" dataDxfId="10" totalsRowDxfId="2" dataCellStyle="Comma">
      <totalsRowFormula>I209+I178+I125+I116+I95+I44+I33</totalsRowFormula>
    </tableColumn>
    <tableColumn id="10" name="2020 PRELIM" totalsRowFunction="custom" dataDxfId="9" totalsRowDxfId="1" dataCellStyle="Comma">
      <totalsRowFormula>J209+J178+J125+J116+J95+J44+J33</totalsRowFormula>
    </tableColumn>
    <tableColumn id="11" name="Change vs 2019" totalsRowFunction="custom" dataDxfId="6" totalsRowDxfId="0" dataCellStyle="Comma">
      <calculatedColumnFormula>Table18[[#This Row],[2020 PRELIM]]-Table18[[#This Row],[2019 ORIG BUD]]</calculatedColumnFormula>
      <totalsRowFormula>K209+K178+K125+K116+K95+K44+K33</totalsRow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9:L313" totalsRowShown="0" headerRowDxfId="216" dataDxfId="217" headerRowCellStyle="Comma" dataCellStyle="Comma">
  <autoFilter ref="A39:L313"/>
  <sortState ref="A40:L299">
    <sortCondition ref="B39:B299"/>
  </sortState>
  <tableColumns count="12">
    <tableColumn id="1" name="ORG"/>
    <tableColumn id="2" name="OBJ"/>
    <tableColumn id="3" name="DESCRIPTION"/>
    <tableColumn id="4" name="ROLLUP"/>
    <tableColumn id="5" name="TYPE"/>
    <tableColumn id="6" name="2018  ACTUAL" dataDxfId="222" dataCellStyle="Comma"/>
    <tableColumn id="7" name="2019 ORIG BUD" dataDxfId="221" dataCellStyle="Comma"/>
    <tableColumn id="8" name="2019 REV BUD" dataDxfId="220" dataCellStyle="Comma"/>
    <tableColumn id="9" name="2019 PROJ BUD" dataDxfId="219" dataCellStyle="Comma"/>
    <tableColumn id="10" name="2020 PRELIM" dataDxfId="218" dataCellStyle="Comma"/>
    <tableColumn id="11" name="Change vs. 2019" dataDxfId="215" dataCellStyle="Comma">
      <calculatedColumnFormula>Table2[[#This Row],[2020 PRELIM]]-Table2[[#This Row],[2019 ORIG BUD]]</calculatedColumnFormula>
    </tableColumn>
    <tableColumn id="12" name="Notes" dataDxfId="214" dataCellStyle="Comm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L15" totalsRowCount="1" headerRowDxfId="205" dataDxfId="206" headerRowCellStyle="Comma" dataCellStyle="Comma">
  <autoFilter ref="A1:L15"/>
  <tableColumns count="12">
    <tableColumn id="1" name="ORG"/>
    <tableColumn id="2" name="OBJ"/>
    <tableColumn id="3" name="DESCRIPTION" totalsRowLabel="Total Jail Revenue"/>
    <tableColumn id="4" name="ROLLUP"/>
    <tableColumn id="5" name="TYPE"/>
    <tableColumn id="6" name="2018  ACTUAL" totalsRowFunction="custom" dataDxfId="211" totalsRowDxfId="203" dataCellStyle="Comma">
      <totalsRowFormula>SUBTOTAL(109,F2:F14)</totalsRowFormula>
    </tableColumn>
    <tableColumn id="7" name="2019 ORIG BUD" totalsRowFunction="custom" dataDxfId="210" totalsRowDxfId="202" dataCellStyle="Comma">
      <totalsRowFormula>SUBTOTAL(109,G2:G14)</totalsRowFormula>
    </tableColumn>
    <tableColumn id="8" name="2019 REV BUD" totalsRowFunction="custom" dataDxfId="209" totalsRowDxfId="201" dataCellStyle="Comma">
      <totalsRowFormula>SUBTOTAL(109,H2:H14)</totalsRowFormula>
    </tableColumn>
    <tableColumn id="9" name="2019 PROJ BUD" totalsRowFunction="custom" dataDxfId="208" totalsRowDxfId="200" dataCellStyle="Comma">
      <totalsRowFormula>SUBTOTAL(109,I2:I14)</totalsRowFormula>
    </tableColumn>
    <tableColumn id="10" name="2020 PRELIM" totalsRowFunction="custom" dataDxfId="207" totalsRowDxfId="199" dataCellStyle="Comma">
      <totalsRowFormula>SUBTOTAL(109,J2:J14)</totalsRowFormula>
    </tableColumn>
    <tableColumn id="11" name="Change vs. 2019" totalsRowFunction="custom" dataDxfId="204" totalsRowDxfId="198" dataCellStyle="Comma">
      <calculatedColumnFormula>Table3[[#This Row],[2020 PRELIM]]-Table3[[#This Row],[2019 ORIG BUD]]</calculatedColumnFormula>
      <totalsRowFormula>SUBTOTAL(109,K2:K14)</totalsRowFormula>
    </tableColumn>
    <tableColumn id="12" name="Notes" dataDxfId="197" totalsRowDxfId="196" dataCellStyle="Comm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7:L141" totalsRowShown="0" headerRowDxfId="189" dataDxfId="190" headerRowCellStyle="Comma" dataCellStyle="Comma">
  <autoFilter ref="A17:L141"/>
  <sortState ref="A18:L127">
    <sortCondition ref="B17:B127"/>
  </sortState>
  <tableColumns count="12">
    <tableColumn id="1" name="ORG"/>
    <tableColumn id="2" name="OBJ"/>
    <tableColumn id="3" name="DESCRIPTION"/>
    <tableColumn id="4" name="ROLLUP"/>
    <tableColumn id="5" name="TYPE"/>
    <tableColumn id="6" name="2018  ACTUAL" dataDxfId="195" dataCellStyle="Comma"/>
    <tableColumn id="7" name="2019 ORIG BUD" dataDxfId="194" dataCellStyle="Comma"/>
    <tableColumn id="8" name="2019 REV BUD" dataDxfId="193" dataCellStyle="Comma"/>
    <tableColumn id="9" name="2019 PROJ BUD" dataDxfId="192" dataCellStyle="Comma"/>
    <tableColumn id="10" name="2020 PRELIM" dataDxfId="191" dataCellStyle="Comma"/>
    <tableColumn id="11" name="Change vs. 2019" dataDxfId="187" dataCellStyle="Comma">
      <calculatedColumnFormula>SUBTOTAL(109,K6:K17)</calculatedColumnFormula>
    </tableColumn>
    <tableColumn id="12" name="Notes" dataDxfId="188" dataCellStyle="Comma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L46" totalsRowCount="1" headerRowDxfId="180" dataDxfId="181" headerRowCellStyle="Comma" dataCellStyle="Comma">
  <autoFilter ref="A1:L45"/>
  <sortState ref="A2:L36">
    <sortCondition descending="1" ref="J1:J36"/>
  </sortState>
  <tableColumns count="12">
    <tableColumn id="1" name="ORG"/>
    <tableColumn id="2" name="OBJ"/>
    <tableColumn id="3" name="DESCRIPTION" totalsRowLabel="Total Revenue"/>
    <tableColumn id="4" name="ROLLUP"/>
    <tableColumn id="5" name="TYPE"/>
    <tableColumn id="6" name="2018  ACTUAL" totalsRowFunction="custom" dataDxfId="186" totalsRowDxfId="161" dataCellStyle="Comma">
      <totalsRowFormula>SUBTOTAL(109,F2:F45)</totalsRowFormula>
    </tableColumn>
    <tableColumn id="7" name="2019 ORIG BUD" totalsRowFunction="custom" dataDxfId="185" totalsRowDxfId="160" dataCellStyle="Comma">
      <totalsRowFormula>SUBTOTAL(109,G2:G45)</totalsRowFormula>
    </tableColumn>
    <tableColumn id="8" name="2019 REV BUD" totalsRowFunction="custom" dataDxfId="184" totalsRowDxfId="159" dataCellStyle="Comma">
      <totalsRowFormula>SUBTOTAL(109,H2:H45)</totalsRowFormula>
    </tableColumn>
    <tableColumn id="9" name="2019 PROJ BUD" totalsRowFunction="custom" dataDxfId="183" totalsRowDxfId="158" dataCellStyle="Comma">
      <totalsRowFormula>SUBTOTAL(109,I2:I45)</totalsRowFormula>
    </tableColumn>
    <tableColumn id="10" name="2020 PRELIM" totalsRowFunction="custom" dataDxfId="182" totalsRowDxfId="157" dataCellStyle="Comma">
      <totalsRowFormula>SUBTOTAL(109,J2:J45)</totalsRowFormula>
    </tableColumn>
    <tableColumn id="11" name="Change vs. 2019" totalsRowFunction="custom" dataDxfId="179" totalsRowDxfId="156" dataCellStyle="Comma">
      <calculatedColumnFormula>Table5[[#This Row],[2020 PRELIM]]-Table5[[#This Row],[2019 ORIG BUD]]</calculatedColumnFormula>
      <totalsRowFormula>SUBTOTAL(109,K2:K45)</totalsRowFormula>
    </tableColumn>
    <tableColumn id="12" name="Notes" dataDxfId="178" totalsRowDxfId="155" dataCellStyle="Comma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48:L97" totalsRowCount="1" headerRowDxfId="171" dataDxfId="172" headerRowCellStyle="Comma" dataCellStyle="Comma">
  <autoFilter ref="A48:L97"/>
  <sortState ref="A40:L76">
    <sortCondition ref="B39:B76"/>
  </sortState>
  <tableColumns count="12">
    <tableColumn id="1" name="ORG"/>
    <tableColumn id="2" name="OBJ"/>
    <tableColumn id="3" name="DESCRIPTION"/>
    <tableColumn id="4" name="ROLLUP"/>
    <tableColumn id="5" name="TYPE"/>
    <tableColumn id="6" name="2018  ACTUAL" totalsRowFunction="custom" dataDxfId="177" totalsRowDxfId="168" dataCellStyle="Comma">
      <totalsRowFormula>F96+F85+F69+F66+F62+F52</totalsRowFormula>
    </tableColumn>
    <tableColumn id="7" name="2019 ORIG BUD" totalsRowFunction="custom" dataDxfId="176" totalsRowDxfId="167" dataCellStyle="Comma">
      <totalsRowFormula>G96+G85+G69+G66+G62+G52</totalsRowFormula>
    </tableColumn>
    <tableColumn id="8" name="2019 REV BUD" totalsRowFunction="custom" dataDxfId="175" totalsRowDxfId="166" dataCellStyle="Comma">
      <totalsRowFormula>H96+H85+H69+H66+H62+H52</totalsRowFormula>
    </tableColumn>
    <tableColumn id="9" name="2019 PROJ BUD" totalsRowFunction="custom" dataDxfId="174" totalsRowDxfId="165" dataCellStyle="Comma">
      <totalsRowFormula>I96+I85+I69+I66+I62+I52</totalsRowFormula>
    </tableColumn>
    <tableColumn id="10" name="2020 PRELIM" totalsRowFunction="custom" dataDxfId="173" totalsRowDxfId="164" dataCellStyle="Comma">
      <totalsRowFormula>J96+J85+J69+J66+J62+J52</totalsRowFormula>
    </tableColumn>
    <tableColumn id="11" name="Change vs. 2019" totalsRowFunction="custom" dataDxfId="170" totalsRowDxfId="163" dataCellStyle="Comma">
      <calculatedColumnFormula>Table6[[#This Row],[2020 PRELIM]]-Table6[[#This Row],[2019 ORIG BUD]]</calculatedColumnFormula>
      <totalsRowFormula>K96+K85+K69+K66+K62+K52</totalsRowFormula>
    </tableColumn>
    <tableColumn id="12" name="Notes" dataDxfId="169" totalsRowDxfId="162" dataCellStyle="Comma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A1:K10" totalsRowCount="1" headerRowDxfId="148" dataDxfId="149" headerRowCellStyle="Comma" dataCellStyle="Comma">
  <autoFilter ref="A1:K10"/>
  <tableColumns count="11">
    <tableColumn id="1" name="ORG"/>
    <tableColumn id="2" name="OBJ"/>
    <tableColumn id="3" name="DESCRIPTION" totalsRowLabel="Total Revenue"/>
    <tableColumn id="4" name="ROLLUP"/>
    <tableColumn id="5" name="TYPE"/>
    <tableColumn id="6" name="2018  ACTUAL" totalsRowFunction="custom" dataDxfId="154" totalsRowDxfId="140" dataCellStyle="Comma">
      <totalsRowFormula>SUBTOTAL(109,F2:F9)</totalsRowFormula>
    </tableColumn>
    <tableColumn id="7" name="2019 ORIG BUD" totalsRowFunction="custom" dataDxfId="153" totalsRowDxfId="139" dataCellStyle="Comma">
      <totalsRowFormula>SUBTOTAL(109,G2:G9)</totalsRowFormula>
    </tableColumn>
    <tableColumn id="8" name="2019 REV BUD" totalsRowFunction="custom" dataDxfId="152" totalsRowDxfId="138" dataCellStyle="Comma">
      <totalsRowFormula>SUBTOTAL(109,H2:H9)</totalsRowFormula>
    </tableColumn>
    <tableColumn id="9" name="2019 PROJ BUD" totalsRowFunction="custom" dataDxfId="151" totalsRowDxfId="137" dataCellStyle="Comma">
      <totalsRowFormula>SUBTOTAL(109,I2:I9)</totalsRowFormula>
    </tableColumn>
    <tableColumn id="10" name="2020 PRELIM" totalsRowFunction="custom" dataDxfId="150" totalsRowDxfId="136" dataCellStyle="Comma">
      <totalsRowFormula>SUBTOTAL(109,J2:J9)</totalsRowFormula>
    </tableColumn>
    <tableColumn id="11" name="Change vs. 2019" totalsRowFunction="custom" dataDxfId="134" totalsRowDxfId="135" dataCellStyle="Comma">
      <calculatedColumnFormula>Table7[[#This Row],[2020 PRELIM]]-Table7[[#This Row],[2019 ORIG BUD]]</calculatedColumnFormula>
      <totalsRowFormula>SUBTOTAL(109,K2:K9)</totalsRow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13:K72" totalsRowShown="0" headerRowDxfId="141" dataDxfId="142" headerRowCellStyle="Comma" dataCellStyle="Comma">
  <autoFilter ref="A13:K72"/>
  <tableColumns count="11">
    <tableColumn id="1" name="ORG"/>
    <tableColumn id="2" name="OBJ"/>
    <tableColumn id="3" name="DESCRIPTION"/>
    <tableColumn id="4" name="ROLLUP"/>
    <tableColumn id="5" name="TYPE"/>
    <tableColumn id="6" name="2018  ACTUAL" dataDxfId="147" dataCellStyle="Comma"/>
    <tableColumn id="7" name="2019 ORIG BUD" dataDxfId="146" dataCellStyle="Comma"/>
    <tableColumn id="8" name="2019 REV BUD" dataDxfId="145" dataCellStyle="Comma"/>
    <tableColumn id="9" name="2019 PROJ BUD" dataDxfId="144" dataCellStyle="Comma"/>
    <tableColumn id="10" name="2020 PRELIM" dataDxfId="143" dataCellStyle="Comma"/>
    <tableColumn id="11" name="Change vs. 2019" dataDxfId="133" dataCellStyle="Comma">
      <calculatedColumnFormula>Table8[[#This Row],[2020 PRELIM]]-Table8[[#This Row],[2019 ORIG BUD]]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1:K7" totalsRowCount="1" headerRowDxfId="132" headerRowCellStyle="Comma">
  <autoFilter ref="A1:K7"/>
  <tableColumns count="11">
    <tableColumn id="1" name="ORG"/>
    <tableColumn id="2" name="OBJ"/>
    <tableColumn id="3" name="DESCRIPTION"/>
    <tableColumn id="4" name="ROLLUP"/>
    <tableColumn id="5" name="TYPE"/>
    <tableColumn id="6" name="2018  ACTUAL" totalsRowFunction="custom" dataDxfId="131" totalsRowDxfId="119" dataCellStyle="Comma">
      <totalsRowFormula>SUBTOTAL(109,F2:F6)</totalsRowFormula>
    </tableColumn>
    <tableColumn id="7" name="2019 ORIG BUD" totalsRowFunction="custom" dataDxfId="130" totalsRowDxfId="118" dataCellStyle="Comma">
      <totalsRowFormula>SUBTOTAL(109,G2:G6)</totalsRowFormula>
    </tableColumn>
    <tableColumn id="8" name="2019 REV BUD" totalsRowFunction="custom" dataDxfId="129" totalsRowDxfId="117" dataCellStyle="Comma">
      <totalsRowFormula>SUBTOTAL(109,H2:H6)</totalsRowFormula>
    </tableColumn>
    <tableColumn id="9" name="2019 PROJ BUD" totalsRowFunction="custom" dataDxfId="128" totalsRowDxfId="116" dataCellStyle="Comma">
      <totalsRowFormula>SUBTOTAL(109,I2:I6)</totalsRowFormula>
    </tableColumn>
    <tableColumn id="10" name="2020 PRELIM" totalsRowFunction="custom" dataDxfId="127" totalsRowDxfId="115" dataCellStyle="Comma">
      <totalsRowFormula>SUBTOTAL(109,J2:J6)</totalsRowFormula>
    </tableColumn>
    <tableColumn id="11" name="Change vs. 2019" dataDxfId="113" totalsRowDxfId="114" dataCellStyle="Comma">
      <calculatedColumnFormula>Table9[[#This Row],[2020 PRELIM]]-Table9[[#This Row],[2019 ORIG BUD]]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topLeftCell="H33" zoomScaleNormal="100" workbookViewId="0">
      <selection activeCell="T36" sqref="T36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22.85546875" style="5" bestFit="1" customWidth="1"/>
    <col min="7" max="7" width="24.28515625" style="5" bestFit="1" customWidth="1"/>
    <col min="8" max="8" width="23" style="5" bestFit="1" customWidth="1"/>
    <col min="9" max="9" width="24.85546875" style="5" bestFit="1" customWidth="1"/>
    <col min="10" max="10" width="21.7109375" style="5" bestFit="1" customWidth="1"/>
    <col min="11" max="11" width="18.7109375" bestFit="1" customWidth="1"/>
    <col min="12" max="12" width="3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395</v>
      </c>
      <c r="G1" s="4" t="s">
        <v>392</v>
      </c>
      <c r="H1" s="4" t="s">
        <v>393</v>
      </c>
      <c r="I1" s="4" t="s">
        <v>394</v>
      </c>
      <c r="J1" s="4" t="s">
        <v>396</v>
      </c>
      <c r="K1" s="4" t="s">
        <v>1245</v>
      </c>
      <c r="L1" s="4" t="s">
        <v>1246</v>
      </c>
    </row>
    <row r="2" spans="1:12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s="5">
        <v>53221</v>
      </c>
      <c r="G2" s="5">
        <v>30000</v>
      </c>
      <c r="H2" s="5">
        <v>30000</v>
      </c>
      <c r="I2" s="5">
        <v>51472</v>
      </c>
      <c r="J2" s="5">
        <v>30000</v>
      </c>
      <c r="K2" s="5">
        <f>Table1[[#This Row],[2020 PRELIM]]-Table1[[#This Row],[2019 ORIG BUD]]</f>
        <v>0</v>
      </c>
      <c r="L2" s="13"/>
    </row>
    <row r="3" spans="1:12" x14ac:dyDescent="0.25">
      <c r="A3" t="s">
        <v>5</v>
      </c>
      <c r="B3" t="s">
        <v>10</v>
      </c>
      <c r="C3" t="s">
        <v>11</v>
      </c>
      <c r="D3" t="s">
        <v>8</v>
      </c>
      <c r="E3" t="s">
        <v>9</v>
      </c>
      <c r="F3" s="5">
        <v>51643.13</v>
      </c>
      <c r="G3" s="5">
        <v>0</v>
      </c>
      <c r="H3" s="5">
        <v>0</v>
      </c>
      <c r="I3" s="5">
        <v>0</v>
      </c>
      <c r="J3" s="5">
        <v>0</v>
      </c>
      <c r="K3" s="5">
        <f>Table1[[#This Row],[2020 PRELIM]]-Table1[[#This Row],[2019 ORIG BUD]]</f>
        <v>0</v>
      </c>
      <c r="L3" s="13"/>
    </row>
    <row r="4" spans="1:12" x14ac:dyDescent="0.25">
      <c r="A4" t="s">
        <v>5</v>
      </c>
      <c r="B4" t="s">
        <v>12</v>
      </c>
      <c r="C4" t="s">
        <v>13</v>
      </c>
      <c r="D4" t="s">
        <v>8</v>
      </c>
      <c r="E4" t="s">
        <v>9</v>
      </c>
      <c r="F4" s="5">
        <v>18499.64</v>
      </c>
      <c r="G4" s="5">
        <v>6000</v>
      </c>
      <c r="H4" s="5">
        <v>17655</v>
      </c>
      <c r="I4" s="5">
        <v>15050</v>
      </c>
      <c r="J4" s="5">
        <v>6000</v>
      </c>
      <c r="K4" s="5">
        <f>Table1[[#This Row],[2020 PRELIM]]-Table1[[#This Row],[2019 ORIG BUD]]</f>
        <v>0</v>
      </c>
      <c r="L4" s="13"/>
    </row>
    <row r="5" spans="1:12" x14ac:dyDescent="0.25">
      <c r="A5" t="s">
        <v>5</v>
      </c>
      <c r="B5" t="s">
        <v>14</v>
      </c>
      <c r="C5" t="s">
        <v>15</v>
      </c>
      <c r="D5" t="s">
        <v>8</v>
      </c>
      <c r="E5" t="s">
        <v>9</v>
      </c>
      <c r="F5" s="5">
        <v>9718.43</v>
      </c>
      <c r="G5" s="5">
        <v>0</v>
      </c>
      <c r="H5" s="5">
        <v>0</v>
      </c>
      <c r="I5" s="5">
        <v>0</v>
      </c>
      <c r="J5" s="5">
        <v>0</v>
      </c>
      <c r="K5" s="5">
        <f>Table1[[#This Row],[2020 PRELIM]]-Table1[[#This Row],[2019 ORIG BUD]]</f>
        <v>0</v>
      </c>
      <c r="L5" s="13"/>
    </row>
    <row r="6" spans="1:12" x14ac:dyDescent="0.25">
      <c r="A6" t="s">
        <v>5</v>
      </c>
      <c r="B6" t="s">
        <v>16</v>
      </c>
      <c r="C6" t="s">
        <v>17</v>
      </c>
      <c r="D6" t="s">
        <v>8</v>
      </c>
      <c r="E6" t="s">
        <v>9</v>
      </c>
      <c r="F6" s="5">
        <v>0</v>
      </c>
      <c r="G6" s="5">
        <v>3000</v>
      </c>
      <c r="H6" s="5">
        <v>3000</v>
      </c>
      <c r="I6" s="5">
        <v>0</v>
      </c>
      <c r="J6" s="5">
        <v>0</v>
      </c>
      <c r="K6" s="5">
        <f>Table1[[#This Row],[2020 PRELIM]]-Table1[[#This Row],[2019 ORIG BUD]]</f>
        <v>-3000</v>
      </c>
      <c r="L6" s="13"/>
    </row>
    <row r="7" spans="1:12" x14ac:dyDescent="0.25">
      <c r="A7" t="s">
        <v>5</v>
      </c>
      <c r="B7" t="s">
        <v>18</v>
      </c>
      <c r="C7" t="s">
        <v>19</v>
      </c>
      <c r="D7" t="s">
        <v>8</v>
      </c>
      <c r="E7" t="s">
        <v>9</v>
      </c>
      <c r="F7" s="5">
        <v>1619.74</v>
      </c>
      <c r="G7" s="5">
        <v>0</v>
      </c>
      <c r="H7" s="5">
        <v>0</v>
      </c>
      <c r="I7" s="5">
        <v>0</v>
      </c>
      <c r="J7" s="5">
        <v>0</v>
      </c>
      <c r="K7" s="5">
        <f>Table1[[#This Row],[2020 PRELIM]]-Table1[[#This Row],[2019 ORIG BUD]]</f>
        <v>0</v>
      </c>
      <c r="L7" s="13"/>
    </row>
    <row r="8" spans="1:12" x14ac:dyDescent="0.25">
      <c r="A8" t="s">
        <v>5</v>
      </c>
      <c r="B8" t="s">
        <v>20</v>
      </c>
      <c r="C8" t="s">
        <v>21</v>
      </c>
      <c r="D8" t="s">
        <v>8</v>
      </c>
      <c r="E8" t="s">
        <v>9</v>
      </c>
      <c r="F8" s="5">
        <v>46483.99</v>
      </c>
      <c r="G8" s="5">
        <v>0</v>
      </c>
      <c r="H8" s="5">
        <v>0</v>
      </c>
      <c r="I8" s="5">
        <v>8500</v>
      </c>
      <c r="J8" s="5">
        <v>1000</v>
      </c>
      <c r="K8" s="5">
        <f>Table1[[#This Row],[2020 PRELIM]]-Table1[[#This Row],[2019 ORIG BUD]]</f>
        <v>1000</v>
      </c>
      <c r="L8" s="13"/>
    </row>
    <row r="9" spans="1:12" x14ac:dyDescent="0.25">
      <c r="A9" t="s">
        <v>5</v>
      </c>
      <c r="B9" t="s">
        <v>22</v>
      </c>
      <c r="C9" t="s">
        <v>23</v>
      </c>
      <c r="D9" t="s">
        <v>8</v>
      </c>
      <c r="E9" t="s">
        <v>9</v>
      </c>
      <c r="F9" s="5">
        <v>86263.76</v>
      </c>
      <c r="G9" s="5">
        <v>50000</v>
      </c>
      <c r="H9" s="5">
        <v>212247</v>
      </c>
      <c r="I9" s="5">
        <v>188241</v>
      </c>
      <c r="J9" s="5">
        <v>50000</v>
      </c>
      <c r="K9" s="5">
        <f>Table1[[#This Row],[2020 PRELIM]]-Table1[[#This Row],[2019 ORIG BUD]]</f>
        <v>0</v>
      </c>
      <c r="L9" s="13"/>
    </row>
    <row r="10" spans="1:12" x14ac:dyDescent="0.25">
      <c r="A10" t="s">
        <v>5</v>
      </c>
      <c r="B10" t="s">
        <v>24</v>
      </c>
      <c r="C10" t="s">
        <v>25</v>
      </c>
      <c r="D10" t="s">
        <v>8</v>
      </c>
      <c r="E10" t="s">
        <v>9</v>
      </c>
      <c r="F10" s="5">
        <v>0</v>
      </c>
      <c r="G10" s="5">
        <v>90200</v>
      </c>
      <c r="H10" s="5">
        <v>90200</v>
      </c>
      <c r="I10" s="5">
        <v>0</v>
      </c>
      <c r="J10" s="5">
        <v>0</v>
      </c>
      <c r="K10" s="5">
        <f>Table1[[#This Row],[2020 PRELIM]]-Table1[[#This Row],[2019 ORIG BUD]]</f>
        <v>-90200</v>
      </c>
      <c r="L10" s="13"/>
    </row>
    <row r="11" spans="1:12" x14ac:dyDescent="0.25">
      <c r="A11" t="s">
        <v>5</v>
      </c>
      <c r="B11" t="s">
        <v>26</v>
      </c>
      <c r="C11" t="s">
        <v>27</v>
      </c>
      <c r="D11" t="s">
        <v>8</v>
      </c>
      <c r="E11" t="s">
        <v>9</v>
      </c>
      <c r="F11" s="5">
        <v>57805.06</v>
      </c>
      <c r="G11" s="5">
        <v>0</v>
      </c>
      <c r="H11" s="5">
        <v>23067</v>
      </c>
      <c r="I11" s="5">
        <v>49422</v>
      </c>
      <c r="J11" s="5">
        <v>5000</v>
      </c>
      <c r="K11" s="5">
        <f>Table1[[#This Row],[2020 PRELIM]]-Table1[[#This Row],[2019 ORIG BUD]]</f>
        <v>5000</v>
      </c>
      <c r="L11" s="13"/>
    </row>
    <row r="12" spans="1:12" x14ac:dyDescent="0.25">
      <c r="A12" t="s">
        <v>5</v>
      </c>
      <c r="B12" t="s">
        <v>28</v>
      </c>
      <c r="C12" t="s">
        <v>29</v>
      </c>
      <c r="D12" t="s">
        <v>8</v>
      </c>
      <c r="E12" t="s">
        <v>9</v>
      </c>
      <c r="F12" s="5">
        <v>80227</v>
      </c>
      <c r="G12" s="5">
        <v>0</v>
      </c>
      <c r="H12" s="5">
        <v>0</v>
      </c>
      <c r="I12" s="5">
        <v>79200</v>
      </c>
      <c r="J12" s="5">
        <v>79200</v>
      </c>
      <c r="K12" s="5">
        <f>Table1[[#This Row],[2020 PRELIM]]-Table1[[#This Row],[2019 ORIG BUD]]</f>
        <v>79200</v>
      </c>
      <c r="L12" s="13" t="s">
        <v>1257</v>
      </c>
    </row>
    <row r="13" spans="1:12" x14ac:dyDescent="0.25">
      <c r="A13" t="s">
        <v>5</v>
      </c>
      <c r="B13" t="s">
        <v>30</v>
      </c>
      <c r="C13" t="s">
        <v>31</v>
      </c>
      <c r="D13" t="s">
        <v>8</v>
      </c>
      <c r="E13" t="s">
        <v>9</v>
      </c>
      <c r="F13" s="5">
        <v>7204.39</v>
      </c>
      <c r="G13" s="5">
        <v>2000</v>
      </c>
      <c r="H13" s="5">
        <v>2000</v>
      </c>
      <c r="I13" s="5">
        <v>4012</v>
      </c>
      <c r="J13" s="5">
        <v>2000</v>
      </c>
      <c r="K13" s="5">
        <f>Table1[[#This Row],[2020 PRELIM]]-Table1[[#This Row],[2019 ORIG BUD]]</f>
        <v>0</v>
      </c>
      <c r="L13" s="13"/>
    </row>
    <row r="14" spans="1:12" x14ac:dyDescent="0.25">
      <c r="A14" t="s">
        <v>5</v>
      </c>
      <c r="B14" t="s">
        <v>32</v>
      </c>
      <c r="C14" t="s">
        <v>33</v>
      </c>
      <c r="D14" t="s">
        <v>8</v>
      </c>
      <c r="E14" t="s">
        <v>9</v>
      </c>
      <c r="F14" s="5">
        <v>3660</v>
      </c>
      <c r="G14" s="5">
        <v>0</v>
      </c>
      <c r="H14" s="5">
        <v>1512</v>
      </c>
      <c r="I14" s="5">
        <v>7900</v>
      </c>
      <c r="J14" s="5">
        <v>0</v>
      </c>
      <c r="K14" s="5">
        <f>Table1[[#This Row],[2020 PRELIM]]-Table1[[#This Row],[2019 ORIG BUD]]</f>
        <v>0</v>
      </c>
      <c r="L14" s="13"/>
    </row>
    <row r="15" spans="1:12" x14ac:dyDescent="0.25">
      <c r="A15" t="s">
        <v>5</v>
      </c>
      <c r="B15" t="s">
        <v>34</v>
      </c>
      <c r="C15" t="s">
        <v>35</v>
      </c>
      <c r="D15" t="s">
        <v>8</v>
      </c>
      <c r="E15" t="s">
        <v>9</v>
      </c>
      <c r="F15" s="5">
        <v>1422.7</v>
      </c>
      <c r="G15" s="5">
        <v>0</v>
      </c>
      <c r="H15" s="5">
        <v>0</v>
      </c>
      <c r="I15" s="5">
        <v>3275</v>
      </c>
      <c r="J15" s="5">
        <v>0</v>
      </c>
      <c r="K15" s="5">
        <f>Table1[[#This Row],[2020 PRELIM]]-Table1[[#This Row],[2019 ORIG BUD]]</f>
        <v>0</v>
      </c>
      <c r="L15" s="13"/>
    </row>
    <row r="16" spans="1:12" x14ac:dyDescent="0.25">
      <c r="A16" t="s">
        <v>5</v>
      </c>
      <c r="B16" t="s">
        <v>36</v>
      </c>
      <c r="C16" t="s">
        <v>37</v>
      </c>
      <c r="D16" t="s">
        <v>8</v>
      </c>
      <c r="E16" t="s">
        <v>9</v>
      </c>
      <c r="F16" s="5">
        <v>85.17</v>
      </c>
      <c r="G16" s="5">
        <v>0</v>
      </c>
      <c r="H16" s="5">
        <v>0</v>
      </c>
      <c r="I16" s="5">
        <v>41</v>
      </c>
      <c r="J16" s="5">
        <v>0</v>
      </c>
      <c r="K16" s="5">
        <f>Table1[[#This Row],[2020 PRELIM]]-Table1[[#This Row],[2019 ORIG BUD]]</f>
        <v>0</v>
      </c>
      <c r="L16" s="13"/>
    </row>
    <row r="17" spans="1:12" x14ac:dyDescent="0.25">
      <c r="A17" t="s">
        <v>5</v>
      </c>
      <c r="B17" t="s">
        <v>38</v>
      </c>
      <c r="C17" t="s">
        <v>39</v>
      </c>
      <c r="D17" t="s">
        <v>8</v>
      </c>
      <c r="E17" t="s">
        <v>9</v>
      </c>
      <c r="F17" s="5">
        <v>4740.0200000000004</v>
      </c>
      <c r="G17" s="5">
        <v>0</v>
      </c>
      <c r="H17" s="5">
        <v>0</v>
      </c>
      <c r="I17" s="5">
        <v>636</v>
      </c>
      <c r="J17" s="5">
        <v>0</v>
      </c>
      <c r="K17" s="5">
        <f>Table1[[#This Row],[2020 PRELIM]]-Table1[[#This Row],[2019 ORIG BUD]]</f>
        <v>0</v>
      </c>
      <c r="L17" s="13"/>
    </row>
    <row r="18" spans="1:12" x14ac:dyDescent="0.25">
      <c r="A18" t="s">
        <v>5</v>
      </c>
      <c r="B18" t="s">
        <v>40</v>
      </c>
      <c r="C18" t="s">
        <v>41</v>
      </c>
      <c r="D18" t="s">
        <v>8</v>
      </c>
      <c r="E18" t="s">
        <v>9</v>
      </c>
      <c r="F18" s="5">
        <v>6013.6</v>
      </c>
      <c r="G18" s="5">
        <v>0</v>
      </c>
      <c r="H18" s="5">
        <v>0</v>
      </c>
      <c r="I18" s="5">
        <v>0</v>
      </c>
      <c r="J18" s="5">
        <v>0</v>
      </c>
      <c r="K18" s="5">
        <f>Table1[[#This Row],[2020 PRELIM]]-Table1[[#This Row],[2019 ORIG BUD]]</f>
        <v>0</v>
      </c>
      <c r="L18" s="13"/>
    </row>
    <row r="19" spans="1:12" x14ac:dyDescent="0.25">
      <c r="A19" t="s">
        <v>5</v>
      </c>
      <c r="B19" t="s">
        <v>42</v>
      </c>
      <c r="C19" t="s">
        <v>43</v>
      </c>
      <c r="D19" t="s">
        <v>8</v>
      </c>
      <c r="E19" t="s">
        <v>9</v>
      </c>
      <c r="F19" s="5">
        <v>292.37</v>
      </c>
      <c r="G19" s="5">
        <v>200</v>
      </c>
      <c r="H19" s="5">
        <v>200</v>
      </c>
      <c r="I19" s="5">
        <v>263</v>
      </c>
      <c r="J19" s="5">
        <v>200</v>
      </c>
      <c r="K19" s="5">
        <f>Table1[[#This Row],[2020 PRELIM]]-Table1[[#This Row],[2019 ORIG BUD]]</f>
        <v>0</v>
      </c>
      <c r="L19" s="13"/>
    </row>
    <row r="20" spans="1:12" x14ac:dyDescent="0.25">
      <c r="A20" t="s">
        <v>5</v>
      </c>
      <c r="B20" t="s">
        <v>44</v>
      </c>
      <c r="C20" t="s">
        <v>45</v>
      </c>
      <c r="D20" t="s">
        <v>8</v>
      </c>
      <c r="E20" t="s">
        <v>9</v>
      </c>
      <c r="F20" s="5">
        <v>3740.05</v>
      </c>
      <c r="G20" s="5">
        <v>500</v>
      </c>
      <c r="H20" s="5">
        <v>500</v>
      </c>
      <c r="I20" s="5">
        <v>925</v>
      </c>
      <c r="J20" s="5">
        <v>500</v>
      </c>
      <c r="K20" s="5">
        <f>Table1[[#This Row],[2020 PRELIM]]-Table1[[#This Row],[2019 ORIG BUD]]</f>
        <v>0</v>
      </c>
      <c r="L20" s="13"/>
    </row>
    <row r="21" spans="1:12" x14ac:dyDescent="0.25">
      <c r="A21" t="s">
        <v>5</v>
      </c>
      <c r="B21" t="s">
        <v>46</v>
      </c>
      <c r="C21" t="s">
        <v>47</v>
      </c>
      <c r="D21" t="s">
        <v>8</v>
      </c>
      <c r="E21" t="s">
        <v>9</v>
      </c>
      <c r="F21" s="5">
        <v>845.62</v>
      </c>
      <c r="G21" s="5">
        <v>300</v>
      </c>
      <c r="H21" s="5">
        <v>300</v>
      </c>
      <c r="I21" s="5">
        <v>1375</v>
      </c>
      <c r="J21" s="5">
        <v>300</v>
      </c>
      <c r="K21" s="5">
        <f>Table1[[#This Row],[2020 PRELIM]]-Table1[[#This Row],[2019 ORIG BUD]]</f>
        <v>0</v>
      </c>
      <c r="L21" s="13"/>
    </row>
    <row r="22" spans="1:12" x14ac:dyDescent="0.25">
      <c r="A22" t="s">
        <v>5</v>
      </c>
      <c r="B22" t="s">
        <v>48</v>
      </c>
      <c r="C22" t="s">
        <v>49</v>
      </c>
      <c r="D22" t="s">
        <v>8</v>
      </c>
      <c r="E22" t="s">
        <v>9</v>
      </c>
      <c r="F22" s="5">
        <v>6.01</v>
      </c>
      <c r="G22" s="5">
        <v>0</v>
      </c>
      <c r="H22" s="5">
        <v>0</v>
      </c>
      <c r="I22" s="5">
        <v>0.5</v>
      </c>
      <c r="J22" s="5">
        <v>0</v>
      </c>
      <c r="K22" s="5">
        <f>Table1[[#This Row],[2020 PRELIM]]-Table1[[#This Row],[2019 ORIG BUD]]</f>
        <v>0</v>
      </c>
      <c r="L22" s="13"/>
    </row>
    <row r="23" spans="1:12" x14ac:dyDescent="0.25">
      <c r="A23" t="s">
        <v>5</v>
      </c>
      <c r="B23" t="s">
        <v>50</v>
      </c>
      <c r="C23" t="s">
        <v>51</v>
      </c>
      <c r="D23" t="s">
        <v>8</v>
      </c>
      <c r="E23" t="s">
        <v>9</v>
      </c>
      <c r="F23" s="5">
        <v>507.23</v>
      </c>
      <c r="G23" s="5">
        <v>90</v>
      </c>
      <c r="H23" s="5">
        <v>90</v>
      </c>
      <c r="I23" s="5">
        <v>634</v>
      </c>
      <c r="J23" s="5">
        <v>150</v>
      </c>
      <c r="K23" s="5">
        <f>Table1[[#This Row],[2020 PRELIM]]-Table1[[#This Row],[2019 ORIG BUD]]</f>
        <v>60</v>
      </c>
      <c r="L23" s="13"/>
    </row>
    <row r="24" spans="1:12" x14ac:dyDescent="0.25">
      <c r="A24" t="s">
        <v>5</v>
      </c>
      <c r="B24" t="s">
        <v>52</v>
      </c>
      <c r="C24" t="s">
        <v>53</v>
      </c>
      <c r="D24" t="s">
        <v>8</v>
      </c>
      <c r="E24" t="s">
        <v>9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f>Table1[[#This Row],[2020 PRELIM]]-Table1[[#This Row],[2019 ORIG BUD]]</f>
        <v>0</v>
      </c>
      <c r="L24" s="13"/>
    </row>
    <row r="25" spans="1:12" x14ac:dyDescent="0.25">
      <c r="A25" t="s">
        <v>5</v>
      </c>
      <c r="B25" t="s">
        <v>54</v>
      </c>
      <c r="C25" t="s">
        <v>55</v>
      </c>
      <c r="D25" t="s">
        <v>8</v>
      </c>
      <c r="E25" t="s">
        <v>9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f>Table1[[#This Row],[2020 PRELIM]]-Table1[[#This Row],[2019 ORIG BUD]]</f>
        <v>0</v>
      </c>
      <c r="L25" s="13"/>
    </row>
    <row r="26" spans="1:12" x14ac:dyDescent="0.25">
      <c r="A26" t="s">
        <v>56</v>
      </c>
      <c r="B26" t="s">
        <v>57</v>
      </c>
      <c r="C26" t="s">
        <v>58</v>
      </c>
      <c r="D26" t="s">
        <v>8</v>
      </c>
      <c r="E26" t="s">
        <v>9</v>
      </c>
      <c r="F26" s="5">
        <v>2411.36</v>
      </c>
      <c r="G26" s="5">
        <v>1500</v>
      </c>
      <c r="H26" s="5">
        <v>1500</v>
      </c>
      <c r="I26" s="5">
        <v>3947</v>
      </c>
      <c r="J26" s="5">
        <v>1500</v>
      </c>
      <c r="K26" s="5">
        <f>Table1[[#This Row],[2020 PRELIM]]-Table1[[#This Row],[2019 ORIG BUD]]</f>
        <v>0</v>
      </c>
      <c r="L26" s="13"/>
    </row>
    <row r="27" spans="1:12" x14ac:dyDescent="0.25">
      <c r="A27" t="s">
        <v>56</v>
      </c>
      <c r="B27" t="s">
        <v>48</v>
      </c>
      <c r="C27" t="s">
        <v>49</v>
      </c>
      <c r="D27" t="s">
        <v>8</v>
      </c>
      <c r="E27" t="s">
        <v>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f>Table1[[#This Row],[2020 PRELIM]]-Table1[[#This Row],[2019 ORIG BUD]]</f>
        <v>0</v>
      </c>
      <c r="L27" s="13"/>
    </row>
    <row r="28" spans="1:12" x14ac:dyDescent="0.25">
      <c r="A28" t="s">
        <v>59</v>
      </c>
      <c r="B28" t="s">
        <v>60</v>
      </c>
      <c r="C28" t="s">
        <v>61</v>
      </c>
      <c r="D28" t="s">
        <v>8</v>
      </c>
      <c r="E28" t="s">
        <v>9</v>
      </c>
      <c r="F28" s="5">
        <v>134589.74</v>
      </c>
      <c r="G28" s="5">
        <v>247077</v>
      </c>
      <c r="H28" s="5">
        <v>247077</v>
      </c>
      <c r="I28" s="5">
        <v>247077</v>
      </c>
      <c r="J28" s="5">
        <v>252121</v>
      </c>
      <c r="K28" s="5">
        <f>Table1[[#This Row],[2020 PRELIM]]-Table1[[#This Row],[2019 ORIG BUD]]</f>
        <v>5044</v>
      </c>
      <c r="L28" s="13"/>
    </row>
    <row r="29" spans="1:12" x14ac:dyDescent="0.25">
      <c r="A29" t="s">
        <v>59</v>
      </c>
      <c r="B29" t="s">
        <v>48</v>
      </c>
      <c r="C29" t="s">
        <v>49</v>
      </c>
      <c r="D29" t="s">
        <v>8</v>
      </c>
      <c r="E29" t="s">
        <v>9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f>Table1[[#This Row],[2020 PRELIM]]-Table1[[#This Row],[2019 ORIG BUD]]</f>
        <v>0</v>
      </c>
      <c r="L29" s="13"/>
    </row>
    <row r="30" spans="1:12" x14ac:dyDescent="0.25">
      <c r="A30" t="s">
        <v>62</v>
      </c>
      <c r="B30" t="s">
        <v>22</v>
      </c>
      <c r="C30" t="s">
        <v>63</v>
      </c>
      <c r="D30" t="s">
        <v>8</v>
      </c>
      <c r="E30" t="s">
        <v>9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f>Table1[[#This Row],[2020 PRELIM]]-Table1[[#This Row],[2019 ORIG BUD]]</f>
        <v>0</v>
      </c>
      <c r="L30" s="13"/>
    </row>
    <row r="31" spans="1:12" x14ac:dyDescent="0.25">
      <c r="A31" t="s">
        <v>62</v>
      </c>
      <c r="B31" t="s">
        <v>64</v>
      </c>
      <c r="C31" t="s">
        <v>65</v>
      </c>
      <c r="D31" t="s">
        <v>8</v>
      </c>
      <c r="E31" t="s">
        <v>9</v>
      </c>
      <c r="F31" s="5">
        <v>7090.5</v>
      </c>
      <c r="G31" s="5">
        <v>5000</v>
      </c>
      <c r="H31" s="5">
        <v>5000</v>
      </c>
      <c r="I31" s="5">
        <v>5000</v>
      </c>
      <c r="J31" s="5">
        <v>5000</v>
      </c>
      <c r="K31" s="5">
        <f>Table1[[#This Row],[2020 PRELIM]]-Table1[[#This Row],[2019 ORIG BUD]]</f>
        <v>0</v>
      </c>
      <c r="L31" s="13"/>
    </row>
    <row r="32" spans="1:12" x14ac:dyDescent="0.25">
      <c r="A32" t="s">
        <v>62</v>
      </c>
      <c r="B32" t="s">
        <v>38</v>
      </c>
      <c r="C32" t="s">
        <v>66</v>
      </c>
      <c r="D32" t="s">
        <v>8</v>
      </c>
      <c r="E32" t="s">
        <v>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f>Table1[[#This Row],[2020 PRELIM]]-Table1[[#This Row],[2019 ORIG BUD]]</f>
        <v>0</v>
      </c>
      <c r="L32" s="13"/>
    </row>
    <row r="33" spans="1:12" x14ac:dyDescent="0.25">
      <c r="A33" t="s">
        <v>62</v>
      </c>
      <c r="B33" t="s">
        <v>48</v>
      </c>
      <c r="C33" t="s">
        <v>49</v>
      </c>
      <c r="D33" t="s">
        <v>8</v>
      </c>
      <c r="E33" t="s">
        <v>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f>Table1[[#This Row],[2020 PRELIM]]-Table1[[#This Row],[2019 ORIG BUD]]</f>
        <v>0</v>
      </c>
      <c r="L33" s="13"/>
    </row>
    <row r="34" spans="1:12" x14ac:dyDescent="0.25">
      <c r="A34" t="s">
        <v>67</v>
      </c>
      <c r="B34" t="s">
        <v>38</v>
      </c>
      <c r="C34" t="s">
        <v>66</v>
      </c>
      <c r="D34" t="s">
        <v>8</v>
      </c>
      <c r="E34" t="s">
        <v>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f>Table1[[#This Row],[2020 PRELIM]]-Table1[[#This Row],[2019 ORIG BUD]]</f>
        <v>0</v>
      </c>
      <c r="L34" s="13"/>
    </row>
    <row r="35" spans="1:12" x14ac:dyDescent="0.25">
      <c r="A35" t="s">
        <v>68</v>
      </c>
      <c r="B35" t="s">
        <v>38</v>
      </c>
      <c r="C35" t="s">
        <v>66</v>
      </c>
      <c r="D35" t="s">
        <v>8</v>
      </c>
      <c r="E35" t="s">
        <v>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f>Table1[[#This Row],[2020 PRELIM]]-Table1[[#This Row],[2019 ORIG BUD]]</f>
        <v>0</v>
      </c>
      <c r="L35" s="13"/>
    </row>
    <row r="36" spans="1:12" ht="30" x14ac:dyDescent="0.25">
      <c r="A36" t="s">
        <v>389</v>
      </c>
      <c r="B36" t="s">
        <v>390</v>
      </c>
      <c r="C36" t="s">
        <v>391</v>
      </c>
      <c r="D36" t="s">
        <v>8</v>
      </c>
      <c r="E36" t="s">
        <v>9</v>
      </c>
      <c r="F36" s="5">
        <v>1403111.89</v>
      </c>
      <c r="G36" s="5">
        <v>1437484</v>
      </c>
      <c r="H36" s="5">
        <v>1437484</v>
      </c>
      <c r="I36" s="5">
        <v>1437484</v>
      </c>
      <c r="J36" s="5">
        <v>1564508</v>
      </c>
      <c r="K36" s="5">
        <f>Table1[[#This Row],[2020 PRELIM]]-Table1[[#This Row],[2019 ORIG BUD]]</f>
        <v>127024</v>
      </c>
      <c r="L36" s="13" t="s">
        <v>1256</v>
      </c>
    </row>
    <row r="37" spans="1:12" s="1" customFormat="1" x14ac:dyDescent="0.25">
      <c r="C37" s="1" t="s">
        <v>1247</v>
      </c>
      <c r="F37" s="4">
        <f t="shared" ref="F37:K37" si="0">SUBTOTAL(109,F2:F36)</f>
        <v>1981202.4</v>
      </c>
      <c r="G37" s="4">
        <f t="shared" si="0"/>
        <v>1873351</v>
      </c>
      <c r="H37" s="4">
        <f t="shared" si="0"/>
        <v>2071832</v>
      </c>
      <c r="I37" s="4">
        <f t="shared" si="0"/>
        <v>2104454.5</v>
      </c>
      <c r="J37" s="4">
        <f t="shared" si="0"/>
        <v>1997479</v>
      </c>
      <c r="K37" s="9">
        <f t="shared" si="0"/>
        <v>124128</v>
      </c>
      <c r="L37" s="14"/>
    </row>
    <row r="39" spans="1:12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4" t="s">
        <v>395</v>
      </c>
      <c r="G39" s="4" t="s">
        <v>392</v>
      </c>
      <c r="H39" s="4" t="s">
        <v>393</v>
      </c>
      <c r="I39" s="4" t="s">
        <v>394</v>
      </c>
      <c r="J39" s="4" t="s">
        <v>396</v>
      </c>
      <c r="K39" s="4" t="s">
        <v>1245</v>
      </c>
      <c r="L39" s="4" t="s">
        <v>1246</v>
      </c>
    </row>
    <row r="40" spans="1:12" x14ac:dyDescent="0.25">
      <c r="A40" t="s">
        <v>69</v>
      </c>
      <c r="B40" t="s">
        <v>70</v>
      </c>
      <c r="C40" t="s">
        <v>71</v>
      </c>
      <c r="D40" t="s">
        <v>8</v>
      </c>
      <c r="E40" t="s">
        <v>72</v>
      </c>
      <c r="F40" s="5">
        <v>617534.4</v>
      </c>
      <c r="G40" s="5">
        <v>623178</v>
      </c>
      <c r="H40" s="5">
        <v>623178</v>
      </c>
      <c r="I40" s="5">
        <v>643259</v>
      </c>
      <c r="J40" s="5">
        <v>667050</v>
      </c>
      <c r="K40" s="5">
        <f>Table2[[#This Row],[2020 PRELIM]]-Table2[[#This Row],[2019 ORIG BUD]]</f>
        <v>43872</v>
      </c>
      <c r="L40" s="5"/>
    </row>
    <row r="41" spans="1:12" x14ac:dyDescent="0.25">
      <c r="A41" t="s">
        <v>142</v>
      </c>
      <c r="B41" t="s">
        <v>70</v>
      </c>
      <c r="C41" t="s">
        <v>143</v>
      </c>
      <c r="D41" t="s">
        <v>8</v>
      </c>
      <c r="E41" t="s">
        <v>72</v>
      </c>
      <c r="F41" s="5">
        <v>209250.36</v>
      </c>
      <c r="G41" s="5">
        <v>217164</v>
      </c>
      <c r="H41" s="5">
        <v>217164</v>
      </c>
      <c r="I41" s="5">
        <v>219132</v>
      </c>
      <c r="J41" s="5">
        <v>226089</v>
      </c>
      <c r="K41" s="5">
        <f>Table2[[#This Row],[2020 PRELIM]]-Table2[[#This Row],[2019 ORIG BUD]]</f>
        <v>8925</v>
      </c>
      <c r="L41" s="5"/>
    </row>
    <row r="42" spans="1:12" x14ac:dyDescent="0.25">
      <c r="A42" t="s">
        <v>166</v>
      </c>
      <c r="B42" t="s">
        <v>70</v>
      </c>
      <c r="C42" t="s">
        <v>167</v>
      </c>
      <c r="D42" t="s">
        <v>8</v>
      </c>
      <c r="E42" t="s">
        <v>72</v>
      </c>
      <c r="F42" s="5">
        <v>363525.58</v>
      </c>
      <c r="G42" s="5">
        <v>408893</v>
      </c>
      <c r="H42" s="5">
        <v>408893</v>
      </c>
      <c r="I42" s="5">
        <v>389854</v>
      </c>
      <c r="J42" s="5">
        <v>425984</v>
      </c>
      <c r="K42" s="5">
        <f>Table2[[#This Row],[2020 PRELIM]]-Table2[[#This Row],[2019 ORIG BUD]]</f>
        <v>17091</v>
      </c>
      <c r="L42" s="5"/>
    </row>
    <row r="43" spans="1:12" x14ac:dyDescent="0.25">
      <c r="A43" t="s">
        <v>195</v>
      </c>
      <c r="B43" t="s">
        <v>70</v>
      </c>
      <c r="C43" t="s">
        <v>196</v>
      </c>
      <c r="D43" t="s">
        <v>8</v>
      </c>
      <c r="E43" t="s">
        <v>72</v>
      </c>
      <c r="F43" s="5">
        <v>90536.88</v>
      </c>
      <c r="G43" s="5">
        <v>91161</v>
      </c>
      <c r="H43" s="5">
        <v>91161</v>
      </c>
      <c r="I43" s="5">
        <v>92632</v>
      </c>
      <c r="J43" s="5">
        <v>93692</v>
      </c>
      <c r="K43" s="5">
        <f>Table2[[#This Row],[2020 PRELIM]]-Table2[[#This Row],[2019 ORIG BUD]]</f>
        <v>2531</v>
      </c>
      <c r="L43" s="5"/>
    </row>
    <row r="44" spans="1:12" x14ac:dyDescent="0.25">
      <c r="A44" t="s">
        <v>233</v>
      </c>
      <c r="B44" t="s">
        <v>70</v>
      </c>
      <c r="C44" t="s">
        <v>234</v>
      </c>
      <c r="D44" t="s">
        <v>8</v>
      </c>
      <c r="E44" t="s">
        <v>72</v>
      </c>
      <c r="F44" s="5">
        <v>962094.34</v>
      </c>
      <c r="G44" s="5">
        <v>1092291</v>
      </c>
      <c r="H44" s="5">
        <v>1092291</v>
      </c>
      <c r="I44" s="5">
        <v>1040585</v>
      </c>
      <c r="J44" s="5">
        <v>1258144</v>
      </c>
      <c r="K44" s="5">
        <f>Table2[[#This Row],[2020 PRELIM]]-Table2[[#This Row],[2019 ORIG BUD]]</f>
        <v>165853</v>
      </c>
      <c r="L44" s="5"/>
    </row>
    <row r="45" spans="1:12" x14ac:dyDescent="0.25">
      <c r="A45" t="s">
        <v>295</v>
      </c>
      <c r="B45" t="s">
        <v>70</v>
      </c>
      <c r="C45" t="s">
        <v>296</v>
      </c>
      <c r="D45" t="s">
        <v>8</v>
      </c>
      <c r="E45" t="s">
        <v>72</v>
      </c>
      <c r="F45" s="5">
        <v>134616</v>
      </c>
      <c r="G45" s="5">
        <v>135272</v>
      </c>
      <c r="H45" s="5">
        <v>135272</v>
      </c>
      <c r="I45" s="5">
        <v>139241</v>
      </c>
      <c r="J45" s="5">
        <v>143140</v>
      </c>
      <c r="K45" s="5">
        <f>Table2[[#This Row],[2020 PRELIM]]-Table2[[#This Row],[2019 ORIG BUD]]</f>
        <v>7868</v>
      </c>
      <c r="L45" s="5"/>
    </row>
    <row r="46" spans="1:12" x14ac:dyDescent="0.25">
      <c r="A46" t="s">
        <v>313</v>
      </c>
      <c r="B46" t="s">
        <v>70</v>
      </c>
      <c r="C46" t="s">
        <v>314</v>
      </c>
      <c r="D46" t="s">
        <v>8</v>
      </c>
      <c r="E46" t="s">
        <v>72</v>
      </c>
      <c r="F46" s="5">
        <v>52632</v>
      </c>
      <c r="G46" s="5">
        <v>53220</v>
      </c>
      <c r="H46" s="5">
        <v>53220</v>
      </c>
      <c r="I46" s="5">
        <v>53220</v>
      </c>
      <c r="J46" s="5">
        <v>53292</v>
      </c>
      <c r="K46" s="5">
        <f>Table2[[#This Row],[2020 PRELIM]]-Table2[[#This Row],[2019 ORIG BUD]]</f>
        <v>72</v>
      </c>
      <c r="L46" s="5"/>
    </row>
    <row r="47" spans="1:12" x14ac:dyDescent="0.25">
      <c r="A47" t="s">
        <v>327</v>
      </c>
      <c r="B47" t="s">
        <v>70</v>
      </c>
      <c r="C47" t="s">
        <v>328</v>
      </c>
      <c r="D47" t="s">
        <v>8</v>
      </c>
      <c r="E47" t="s">
        <v>72</v>
      </c>
      <c r="F47" s="5">
        <v>334541.93</v>
      </c>
      <c r="G47" s="5">
        <v>353614</v>
      </c>
      <c r="H47" s="5">
        <v>353614</v>
      </c>
      <c r="I47" s="5">
        <v>353614</v>
      </c>
      <c r="J47" s="5">
        <v>383997</v>
      </c>
      <c r="K47" s="5">
        <f>Table2[[#This Row],[2020 PRELIM]]-Table2[[#This Row],[2019 ORIG BUD]]</f>
        <v>30383</v>
      </c>
      <c r="L47" s="5"/>
    </row>
    <row r="48" spans="1:12" x14ac:dyDescent="0.25">
      <c r="A48" t="s">
        <v>357</v>
      </c>
      <c r="B48" t="s">
        <v>70</v>
      </c>
      <c r="C48" t="s">
        <v>358</v>
      </c>
      <c r="D48" t="s">
        <v>8</v>
      </c>
      <c r="E48" t="s">
        <v>72</v>
      </c>
      <c r="F48" s="5">
        <v>756788.91</v>
      </c>
      <c r="G48" s="5">
        <v>758077</v>
      </c>
      <c r="H48" s="5">
        <v>844573</v>
      </c>
      <c r="I48" s="5">
        <v>761994</v>
      </c>
      <c r="J48" s="5">
        <v>812234</v>
      </c>
      <c r="K48" s="5">
        <f>Table2[[#This Row],[2020 PRELIM]]-Table2[[#This Row],[2019 ORIG BUD]]</f>
        <v>54157</v>
      </c>
      <c r="L48" s="5"/>
    </row>
    <row r="49" spans="1:12" x14ac:dyDescent="0.25">
      <c r="A49" t="s">
        <v>195</v>
      </c>
      <c r="B49" t="s">
        <v>197</v>
      </c>
      <c r="C49" t="s">
        <v>198</v>
      </c>
      <c r="D49" t="s">
        <v>8</v>
      </c>
      <c r="E49" t="s">
        <v>72</v>
      </c>
      <c r="F49" s="5">
        <v>38370.639999999999</v>
      </c>
      <c r="G49" s="5">
        <v>69898</v>
      </c>
      <c r="H49" s="5">
        <v>69898</v>
      </c>
      <c r="I49" s="5">
        <v>39000</v>
      </c>
      <c r="J49" s="5">
        <v>71301</v>
      </c>
      <c r="K49" s="5">
        <f>Table2[[#This Row],[2020 PRELIM]]-Table2[[#This Row],[2019 ORIG BUD]]</f>
        <v>1403</v>
      </c>
      <c r="L49" s="5"/>
    </row>
    <row r="50" spans="1:12" x14ac:dyDescent="0.25">
      <c r="A50" t="s">
        <v>233</v>
      </c>
      <c r="B50" t="s">
        <v>197</v>
      </c>
      <c r="C50" t="s">
        <v>235</v>
      </c>
      <c r="D50" t="s">
        <v>8</v>
      </c>
      <c r="E50" t="s">
        <v>72</v>
      </c>
      <c r="F50" s="5">
        <v>816.5</v>
      </c>
      <c r="G50" s="5">
        <v>0</v>
      </c>
      <c r="H50" s="5">
        <v>0</v>
      </c>
      <c r="I50" s="5">
        <v>0</v>
      </c>
      <c r="J50" s="5">
        <v>0</v>
      </c>
      <c r="K50" s="5">
        <f>Table2[[#This Row],[2020 PRELIM]]-Table2[[#This Row],[2019 ORIG BUD]]</f>
        <v>0</v>
      </c>
      <c r="L50" s="5"/>
    </row>
    <row r="51" spans="1:12" s="1" customFormat="1" x14ac:dyDescent="0.25">
      <c r="C51" s="1" t="s">
        <v>1254</v>
      </c>
      <c r="F51" s="4">
        <f>SUBTOTAL(109,F40:F50)</f>
        <v>3560707.5400000005</v>
      </c>
      <c r="G51" s="4">
        <f t="shared" ref="G51:K51" si="1">SUBTOTAL(109,G40:G50)</f>
        <v>3802768</v>
      </c>
      <c r="H51" s="4">
        <f t="shared" si="1"/>
        <v>3889264</v>
      </c>
      <c r="I51" s="4">
        <f t="shared" si="1"/>
        <v>3732531</v>
      </c>
      <c r="J51" s="4">
        <f t="shared" si="1"/>
        <v>4134923</v>
      </c>
      <c r="K51" s="4">
        <f t="shared" si="1"/>
        <v>332155</v>
      </c>
      <c r="L51" s="4"/>
    </row>
    <row r="52" spans="1:12" x14ac:dyDescent="0.25">
      <c r="K52" s="8">
        <f>Table2[[#This Row],[2020 PRELIM]]-Table2[[#This Row],[2019 ORIG BUD]]</f>
        <v>0</v>
      </c>
      <c r="L52" s="5"/>
    </row>
    <row r="53" spans="1:12" x14ac:dyDescent="0.25">
      <c r="A53" t="s">
        <v>69</v>
      </c>
      <c r="B53" t="s">
        <v>73</v>
      </c>
      <c r="C53" t="s">
        <v>74</v>
      </c>
      <c r="D53" t="s">
        <v>8</v>
      </c>
      <c r="E53" t="s">
        <v>72</v>
      </c>
      <c r="F53" s="5">
        <v>0</v>
      </c>
      <c r="G53" s="5">
        <v>1000</v>
      </c>
      <c r="H53" s="5">
        <v>1000</v>
      </c>
      <c r="I53" s="5">
        <v>1000</v>
      </c>
      <c r="J53" s="5">
        <v>1000</v>
      </c>
      <c r="K53" s="5">
        <f>Table2[[#This Row],[2020 PRELIM]]-Table2[[#This Row],[2019 ORIG BUD]]</f>
        <v>0</v>
      </c>
      <c r="L53" s="5"/>
    </row>
    <row r="54" spans="1:12" x14ac:dyDescent="0.25">
      <c r="A54" t="s">
        <v>142</v>
      </c>
      <c r="B54" t="s">
        <v>73</v>
      </c>
      <c r="C54" t="s">
        <v>144</v>
      </c>
      <c r="D54" t="s">
        <v>8</v>
      </c>
      <c r="E54" t="s">
        <v>72</v>
      </c>
      <c r="F54" s="5">
        <v>4688.66</v>
      </c>
      <c r="G54" s="5">
        <v>15000</v>
      </c>
      <c r="H54" s="5">
        <v>15000</v>
      </c>
      <c r="I54" s="5">
        <v>15000</v>
      </c>
      <c r="J54" s="5">
        <v>22165</v>
      </c>
      <c r="K54" s="5">
        <f>Table2[[#This Row],[2020 PRELIM]]-Table2[[#This Row],[2019 ORIG BUD]]</f>
        <v>7165</v>
      </c>
      <c r="L54" s="5"/>
    </row>
    <row r="55" spans="1:12" x14ac:dyDescent="0.25">
      <c r="A55" t="s">
        <v>166</v>
      </c>
      <c r="B55" t="s">
        <v>73</v>
      </c>
      <c r="C55" t="s">
        <v>168</v>
      </c>
      <c r="D55" t="s">
        <v>8</v>
      </c>
      <c r="E55" t="s">
        <v>72</v>
      </c>
      <c r="F55" s="5">
        <v>23324.98</v>
      </c>
      <c r="G55" s="5">
        <v>15000</v>
      </c>
      <c r="H55" s="5">
        <v>25595</v>
      </c>
      <c r="I55" s="5">
        <v>34464</v>
      </c>
      <c r="J55" s="5">
        <v>17960</v>
      </c>
      <c r="K55" s="5">
        <f>Table2[[#This Row],[2020 PRELIM]]-Table2[[#This Row],[2019 ORIG BUD]]</f>
        <v>2960</v>
      </c>
      <c r="L55" s="5"/>
    </row>
    <row r="56" spans="1:12" x14ac:dyDescent="0.25">
      <c r="A56" t="s">
        <v>195</v>
      </c>
      <c r="B56" t="s">
        <v>73</v>
      </c>
      <c r="C56" t="s">
        <v>199</v>
      </c>
      <c r="D56" t="s">
        <v>8</v>
      </c>
      <c r="E56" t="s">
        <v>72</v>
      </c>
      <c r="F56" s="5">
        <v>106.68</v>
      </c>
      <c r="G56" s="5">
        <v>2000</v>
      </c>
      <c r="H56" s="5">
        <v>2000</v>
      </c>
      <c r="I56" s="5">
        <v>2000</v>
      </c>
      <c r="J56" s="5">
        <v>2000</v>
      </c>
      <c r="K56" s="5">
        <f>Table2[[#This Row],[2020 PRELIM]]-Table2[[#This Row],[2019 ORIG BUD]]</f>
        <v>0</v>
      </c>
      <c r="L56" s="5"/>
    </row>
    <row r="57" spans="1:12" x14ac:dyDescent="0.25">
      <c r="A57" t="s">
        <v>233</v>
      </c>
      <c r="B57" t="s">
        <v>73</v>
      </c>
      <c r="C57" t="s">
        <v>236</v>
      </c>
      <c r="D57" t="s">
        <v>8</v>
      </c>
      <c r="E57" t="s">
        <v>72</v>
      </c>
      <c r="F57" s="5">
        <v>70614.94</v>
      </c>
      <c r="G57" s="5">
        <v>37000</v>
      </c>
      <c r="H57" s="5">
        <v>49651</v>
      </c>
      <c r="I57" s="5">
        <v>65846</v>
      </c>
      <c r="J57" s="5">
        <v>186327</v>
      </c>
      <c r="K57" s="5">
        <f>Table2[[#This Row],[2020 PRELIM]]-Table2[[#This Row],[2019 ORIG BUD]]</f>
        <v>149327</v>
      </c>
      <c r="L57" s="5"/>
    </row>
    <row r="58" spans="1:12" x14ac:dyDescent="0.25">
      <c r="A58" t="s">
        <v>281</v>
      </c>
      <c r="B58" t="s">
        <v>73</v>
      </c>
      <c r="C58" t="s">
        <v>282</v>
      </c>
      <c r="D58" t="s">
        <v>8</v>
      </c>
      <c r="E58" t="s">
        <v>72</v>
      </c>
      <c r="F58" s="5">
        <v>1654.98</v>
      </c>
      <c r="G58" s="5">
        <v>1500</v>
      </c>
      <c r="H58" s="5">
        <v>1500</v>
      </c>
      <c r="I58" s="5">
        <v>1500</v>
      </c>
      <c r="J58" s="5">
        <v>1500</v>
      </c>
      <c r="K58" s="5">
        <f>Table2[[#This Row],[2020 PRELIM]]-Table2[[#This Row],[2019 ORIG BUD]]</f>
        <v>0</v>
      </c>
      <c r="L58" s="5"/>
    </row>
    <row r="59" spans="1:12" x14ac:dyDescent="0.25">
      <c r="A59" t="s">
        <v>295</v>
      </c>
      <c r="B59" t="s">
        <v>73</v>
      </c>
      <c r="C59" t="s">
        <v>297</v>
      </c>
      <c r="D59" t="s">
        <v>8</v>
      </c>
      <c r="E59" t="s">
        <v>72</v>
      </c>
      <c r="F59" s="5">
        <v>0</v>
      </c>
      <c r="G59" s="5">
        <v>250</v>
      </c>
      <c r="H59" s="5">
        <v>250</v>
      </c>
      <c r="I59" s="5">
        <v>250</v>
      </c>
      <c r="J59" s="5">
        <v>250</v>
      </c>
      <c r="K59" s="5">
        <f>Table2[[#This Row],[2020 PRELIM]]-Table2[[#This Row],[2019 ORIG BUD]]</f>
        <v>0</v>
      </c>
      <c r="L59" s="5"/>
    </row>
    <row r="60" spans="1:12" x14ac:dyDescent="0.25">
      <c r="A60" t="s">
        <v>327</v>
      </c>
      <c r="B60" t="s">
        <v>73</v>
      </c>
      <c r="C60" t="s">
        <v>329</v>
      </c>
      <c r="D60" t="s">
        <v>8</v>
      </c>
      <c r="E60" t="s">
        <v>72</v>
      </c>
      <c r="F60" s="5">
        <v>363.88</v>
      </c>
      <c r="G60" s="5">
        <v>200</v>
      </c>
      <c r="H60" s="5">
        <v>200</v>
      </c>
      <c r="I60" s="5">
        <v>227</v>
      </c>
      <c r="J60" s="5">
        <v>200</v>
      </c>
      <c r="K60" s="5">
        <f>Table2[[#This Row],[2020 PRELIM]]-Table2[[#This Row],[2019 ORIG BUD]]</f>
        <v>0</v>
      </c>
      <c r="L60" s="5"/>
    </row>
    <row r="61" spans="1:12" x14ac:dyDescent="0.25">
      <c r="A61" t="s">
        <v>357</v>
      </c>
      <c r="B61" t="s">
        <v>73</v>
      </c>
      <c r="C61" t="s">
        <v>359</v>
      </c>
      <c r="D61" t="s">
        <v>8</v>
      </c>
      <c r="E61" t="s">
        <v>72</v>
      </c>
      <c r="F61" s="5">
        <v>2924.98</v>
      </c>
      <c r="G61" s="5">
        <v>12000</v>
      </c>
      <c r="H61" s="5">
        <v>18467</v>
      </c>
      <c r="I61" s="5">
        <v>7000</v>
      </c>
      <c r="J61" s="5">
        <v>51034</v>
      </c>
      <c r="K61" s="5">
        <f>Table2[[#This Row],[2020 PRELIM]]-Table2[[#This Row],[2019 ORIG BUD]]</f>
        <v>39034</v>
      </c>
      <c r="L61" s="5"/>
    </row>
    <row r="62" spans="1:12" x14ac:dyDescent="0.25">
      <c r="A62" t="s">
        <v>233</v>
      </c>
      <c r="B62" t="s">
        <v>237</v>
      </c>
      <c r="C62" t="s">
        <v>238</v>
      </c>
      <c r="D62" t="s">
        <v>8</v>
      </c>
      <c r="E62" t="s">
        <v>72</v>
      </c>
      <c r="F62" s="5">
        <v>105833.53</v>
      </c>
      <c r="G62" s="5">
        <v>82000</v>
      </c>
      <c r="H62" s="5">
        <v>102399</v>
      </c>
      <c r="I62" s="5">
        <v>98189</v>
      </c>
      <c r="J62" s="5">
        <v>0</v>
      </c>
      <c r="K62" s="5">
        <f>Table2[[#This Row],[2020 PRELIM]]-Table2[[#This Row],[2019 ORIG BUD]]</f>
        <v>-82000</v>
      </c>
      <c r="L62" s="5"/>
    </row>
    <row r="63" spans="1:12" x14ac:dyDescent="0.25">
      <c r="A63" t="s">
        <v>233</v>
      </c>
      <c r="B63" t="s">
        <v>239</v>
      </c>
      <c r="C63" t="s">
        <v>240</v>
      </c>
      <c r="D63" t="s">
        <v>8</v>
      </c>
      <c r="E63" t="s">
        <v>72</v>
      </c>
      <c r="F63" s="5">
        <v>48821.5</v>
      </c>
      <c r="G63" s="5">
        <v>46781</v>
      </c>
      <c r="H63" s="5">
        <v>46781</v>
      </c>
      <c r="I63" s="5">
        <v>48971</v>
      </c>
      <c r="J63" s="5">
        <v>0</v>
      </c>
      <c r="K63" s="5">
        <f>Table2[[#This Row],[2020 PRELIM]]-Table2[[#This Row],[2019 ORIG BUD]]</f>
        <v>-46781</v>
      </c>
      <c r="L63" s="5"/>
    </row>
    <row r="64" spans="1:12" x14ac:dyDescent="0.25">
      <c r="A64" t="s">
        <v>357</v>
      </c>
      <c r="B64" t="s">
        <v>239</v>
      </c>
      <c r="C64" t="s">
        <v>360</v>
      </c>
      <c r="D64" t="s">
        <v>8</v>
      </c>
      <c r="E64" t="s">
        <v>72</v>
      </c>
      <c r="F64" s="5">
        <v>36370.32</v>
      </c>
      <c r="G64" s="5">
        <v>36431</v>
      </c>
      <c r="H64" s="5">
        <v>36431</v>
      </c>
      <c r="I64" s="5">
        <v>36113</v>
      </c>
      <c r="J64" s="5">
        <v>0</v>
      </c>
      <c r="K64" s="5">
        <f>Table2[[#This Row],[2020 PRELIM]]-Table2[[#This Row],[2019 ORIG BUD]]</f>
        <v>-36431</v>
      </c>
      <c r="L64" s="5"/>
    </row>
    <row r="65" spans="1:12" x14ac:dyDescent="0.25">
      <c r="A65" t="s">
        <v>233</v>
      </c>
      <c r="B65" t="s">
        <v>241</v>
      </c>
      <c r="C65" t="s">
        <v>242</v>
      </c>
      <c r="D65" t="s">
        <v>8</v>
      </c>
      <c r="E65" t="s">
        <v>72</v>
      </c>
      <c r="F65" s="5">
        <v>8030.83</v>
      </c>
      <c r="G65" s="5">
        <v>13000</v>
      </c>
      <c r="H65" s="5">
        <v>13000</v>
      </c>
      <c r="I65" s="5">
        <v>13000</v>
      </c>
      <c r="J65" s="5">
        <v>0</v>
      </c>
      <c r="K65" s="5">
        <f>Table2[[#This Row],[2020 PRELIM]]-Table2[[#This Row],[2019 ORIG BUD]]</f>
        <v>-13000</v>
      </c>
      <c r="L65" s="5"/>
    </row>
    <row r="66" spans="1:12" x14ac:dyDescent="0.25">
      <c r="A66" t="s">
        <v>166</v>
      </c>
      <c r="B66" t="s">
        <v>169</v>
      </c>
      <c r="C66" t="s">
        <v>170</v>
      </c>
      <c r="D66" t="s">
        <v>8</v>
      </c>
      <c r="E66" t="s">
        <v>72</v>
      </c>
      <c r="F66" s="5">
        <v>32966.550000000003</v>
      </c>
      <c r="G66" s="5">
        <v>0</v>
      </c>
      <c r="H66" s="5">
        <v>0</v>
      </c>
      <c r="I66" s="5">
        <v>0</v>
      </c>
      <c r="J66" s="5">
        <v>0</v>
      </c>
      <c r="K66" s="5">
        <f>Table2[[#This Row],[2020 PRELIM]]-Table2[[#This Row],[2019 ORIG BUD]]</f>
        <v>0</v>
      </c>
      <c r="L66" s="5"/>
    </row>
    <row r="67" spans="1:12" x14ac:dyDescent="0.25">
      <c r="A67" t="s">
        <v>233</v>
      </c>
      <c r="B67" t="s">
        <v>169</v>
      </c>
      <c r="C67" t="s">
        <v>170</v>
      </c>
      <c r="D67" t="s">
        <v>8</v>
      </c>
      <c r="E67" t="s">
        <v>72</v>
      </c>
      <c r="F67" s="5">
        <v>18076</v>
      </c>
      <c r="G67" s="5">
        <v>0</v>
      </c>
      <c r="H67" s="5">
        <v>0</v>
      </c>
      <c r="I67" s="5">
        <v>0</v>
      </c>
      <c r="J67" s="5">
        <v>0</v>
      </c>
      <c r="K67" s="5">
        <f>Table2[[#This Row],[2020 PRELIM]]-Table2[[#This Row],[2019 ORIG BUD]]</f>
        <v>0</v>
      </c>
      <c r="L67" s="5"/>
    </row>
    <row r="68" spans="1:12" x14ac:dyDescent="0.25">
      <c r="A68" t="s">
        <v>327</v>
      </c>
      <c r="B68" t="s">
        <v>169</v>
      </c>
      <c r="C68" t="s">
        <v>170</v>
      </c>
      <c r="D68" t="s">
        <v>8</v>
      </c>
      <c r="E68" t="s">
        <v>72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f>Table2[[#This Row],[2020 PRELIM]]-Table2[[#This Row],[2019 ORIG BUD]]</f>
        <v>0</v>
      </c>
      <c r="L68" s="5"/>
    </row>
    <row r="69" spans="1:12" x14ac:dyDescent="0.25">
      <c r="A69" t="s">
        <v>357</v>
      </c>
      <c r="B69" t="s">
        <v>169</v>
      </c>
      <c r="C69" t="s">
        <v>170</v>
      </c>
      <c r="D69" t="s">
        <v>8</v>
      </c>
      <c r="E69" t="s">
        <v>72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f>Table2[[#This Row],[2020 PRELIM]]-Table2[[#This Row],[2019 ORIG BUD]]</f>
        <v>0</v>
      </c>
      <c r="L69" s="5"/>
    </row>
    <row r="70" spans="1:12" s="1" customFormat="1" x14ac:dyDescent="0.25">
      <c r="C70" s="1" t="s">
        <v>1253</v>
      </c>
      <c r="F70" s="4">
        <f>SUBTOTAL(109,F53:F69)</f>
        <v>353777.83</v>
      </c>
      <c r="G70" s="4">
        <f t="shared" ref="G70:K70" si="2">SUBTOTAL(109,G53:G69)</f>
        <v>262162</v>
      </c>
      <c r="H70" s="4">
        <f t="shared" si="2"/>
        <v>312274</v>
      </c>
      <c r="I70" s="4">
        <f t="shared" si="2"/>
        <v>323560</v>
      </c>
      <c r="J70" s="4">
        <f t="shared" si="2"/>
        <v>282436</v>
      </c>
      <c r="K70" s="4">
        <f t="shared" si="2"/>
        <v>20274</v>
      </c>
      <c r="L70" s="4"/>
    </row>
    <row r="71" spans="1:12" x14ac:dyDescent="0.25">
      <c r="K71" s="8">
        <f>Table2[[#This Row],[2020 PRELIM]]-Table2[[#This Row],[2019 ORIG BUD]]</f>
        <v>0</v>
      </c>
      <c r="L71" s="5"/>
    </row>
    <row r="72" spans="1:12" x14ac:dyDescent="0.25">
      <c r="A72" t="s">
        <v>69</v>
      </c>
      <c r="B72" t="s">
        <v>75</v>
      </c>
      <c r="C72" t="s">
        <v>76</v>
      </c>
      <c r="D72" t="s">
        <v>8</v>
      </c>
      <c r="E72" t="s">
        <v>72</v>
      </c>
      <c r="F72" s="5">
        <v>1601.47</v>
      </c>
      <c r="G72" s="5">
        <v>1588</v>
      </c>
      <c r="H72" s="5">
        <v>1588</v>
      </c>
      <c r="I72" s="5">
        <v>1588</v>
      </c>
      <c r="J72" s="5">
        <v>1588</v>
      </c>
      <c r="K72" s="5">
        <f>Table2[[#This Row],[2020 PRELIM]]-Table2[[#This Row],[2019 ORIG BUD]]</f>
        <v>0</v>
      </c>
      <c r="L72" s="5"/>
    </row>
    <row r="73" spans="1:12" x14ac:dyDescent="0.25">
      <c r="A73" t="s">
        <v>142</v>
      </c>
      <c r="B73" t="s">
        <v>75</v>
      </c>
      <c r="C73" t="s">
        <v>145</v>
      </c>
      <c r="D73" t="s">
        <v>8</v>
      </c>
      <c r="E73" t="s">
        <v>72</v>
      </c>
      <c r="F73" s="5">
        <v>594.36</v>
      </c>
      <c r="G73" s="5">
        <v>596</v>
      </c>
      <c r="H73" s="5">
        <v>596</v>
      </c>
      <c r="I73" s="5">
        <v>596</v>
      </c>
      <c r="J73" s="5">
        <v>596</v>
      </c>
      <c r="K73" s="5">
        <f>Table2[[#This Row],[2020 PRELIM]]-Table2[[#This Row],[2019 ORIG BUD]]</f>
        <v>0</v>
      </c>
      <c r="L73" s="5"/>
    </row>
    <row r="74" spans="1:12" x14ac:dyDescent="0.25">
      <c r="A74" t="s">
        <v>166</v>
      </c>
      <c r="B74" t="s">
        <v>75</v>
      </c>
      <c r="C74" t="s">
        <v>171</v>
      </c>
      <c r="D74" t="s">
        <v>8</v>
      </c>
      <c r="E74" t="s">
        <v>72</v>
      </c>
      <c r="F74" s="5">
        <v>1031.8399999999999</v>
      </c>
      <c r="G74" s="5">
        <v>1092</v>
      </c>
      <c r="H74" s="5">
        <v>1092</v>
      </c>
      <c r="I74" s="5">
        <v>1092</v>
      </c>
      <c r="J74" s="5">
        <v>1092</v>
      </c>
      <c r="K74" s="5">
        <f>Table2[[#This Row],[2020 PRELIM]]-Table2[[#This Row],[2019 ORIG BUD]]</f>
        <v>0</v>
      </c>
      <c r="L74" s="5"/>
    </row>
    <row r="75" spans="1:12" x14ac:dyDescent="0.25">
      <c r="A75" t="s">
        <v>195</v>
      </c>
      <c r="B75" t="s">
        <v>75</v>
      </c>
      <c r="C75" t="s">
        <v>200</v>
      </c>
      <c r="D75" t="s">
        <v>8</v>
      </c>
      <c r="E75" t="s">
        <v>72</v>
      </c>
      <c r="F75" s="5">
        <v>470.24</v>
      </c>
      <c r="G75" s="5">
        <v>298</v>
      </c>
      <c r="H75" s="5">
        <v>298</v>
      </c>
      <c r="I75" s="5">
        <v>298</v>
      </c>
      <c r="J75" s="5">
        <v>298</v>
      </c>
      <c r="K75" s="5">
        <f>Table2[[#This Row],[2020 PRELIM]]-Table2[[#This Row],[2019 ORIG BUD]]</f>
        <v>0</v>
      </c>
      <c r="L75" s="5"/>
    </row>
    <row r="76" spans="1:12" x14ac:dyDescent="0.25">
      <c r="A76" t="s">
        <v>233</v>
      </c>
      <c r="B76" t="s">
        <v>75</v>
      </c>
      <c r="C76" t="s">
        <v>243</v>
      </c>
      <c r="D76" t="s">
        <v>8</v>
      </c>
      <c r="E76" t="s">
        <v>72</v>
      </c>
      <c r="F76" s="5">
        <v>2995.63</v>
      </c>
      <c r="G76" s="5">
        <v>3373</v>
      </c>
      <c r="H76" s="5">
        <v>3456</v>
      </c>
      <c r="I76" s="5">
        <v>3373</v>
      </c>
      <c r="J76" s="5">
        <v>3572</v>
      </c>
      <c r="K76" s="5">
        <f>Table2[[#This Row],[2020 PRELIM]]-Table2[[#This Row],[2019 ORIG BUD]]</f>
        <v>199</v>
      </c>
      <c r="L76" s="5"/>
    </row>
    <row r="77" spans="1:12" x14ac:dyDescent="0.25">
      <c r="A77" t="s">
        <v>281</v>
      </c>
      <c r="B77" t="s">
        <v>75</v>
      </c>
      <c r="C77" t="s">
        <v>283</v>
      </c>
      <c r="D77" t="s">
        <v>8</v>
      </c>
      <c r="E77" t="s">
        <v>72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f>Table2[[#This Row],[2020 PRELIM]]-Table2[[#This Row],[2019 ORIG BUD]]</f>
        <v>0</v>
      </c>
      <c r="L77" s="5"/>
    </row>
    <row r="78" spans="1:12" x14ac:dyDescent="0.25">
      <c r="A78" t="s">
        <v>295</v>
      </c>
      <c r="B78" t="s">
        <v>75</v>
      </c>
      <c r="C78" t="s">
        <v>298</v>
      </c>
      <c r="D78" t="s">
        <v>8</v>
      </c>
      <c r="E78" t="s">
        <v>72</v>
      </c>
      <c r="F78" s="5">
        <v>396.24</v>
      </c>
      <c r="G78" s="5">
        <v>397</v>
      </c>
      <c r="H78" s="5">
        <v>397</v>
      </c>
      <c r="I78" s="5">
        <v>397</v>
      </c>
      <c r="J78" s="5">
        <v>397</v>
      </c>
      <c r="K78" s="5">
        <f>Table2[[#This Row],[2020 PRELIM]]-Table2[[#This Row],[2019 ORIG BUD]]</f>
        <v>0</v>
      </c>
      <c r="L78" s="5"/>
    </row>
    <row r="79" spans="1:12" x14ac:dyDescent="0.25">
      <c r="A79" t="s">
        <v>313</v>
      </c>
      <c r="B79" t="s">
        <v>75</v>
      </c>
      <c r="C79" t="s">
        <v>315</v>
      </c>
      <c r="D79" t="s">
        <v>8</v>
      </c>
      <c r="E79" t="s">
        <v>72</v>
      </c>
      <c r="F79" s="5">
        <v>198.12</v>
      </c>
      <c r="G79" s="5">
        <v>199</v>
      </c>
      <c r="H79" s="5">
        <v>199</v>
      </c>
      <c r="I79" s="5">
        <v>199</v>
      </c>
      <c r="J79" s="5">
        <v>199</v>
      </c>
      <c r="K79" s="5">
        <f>Table2[[#This Row],[2020 PRELIM]]-Table2[[#This Row],[2019 ORIG BUD]]</f>
        <v>0</v>
      </c>
      <c r="L79" s="5"/>
    </row>
    <row r="80" spans="1:12" x14ac:dyDescent="0.25">
      <c r="A80" t="s">
        <v>327</v>
      </c>
      <c r="B80" t="s">
        <v>75</v>
      </c>
      <c r="C80" t="s">
        <v>330</v>
      </c>
      <c r="D80" t="s">
        <v>8</v>
      </c>
      <c r="E80" t="s">
        <v>72</v>
      </c>
      <c r="F80" s="5">
        <v>1386.84</v>
      </c>
      <c r="G80" s="5">
        <v>1390</v>
      </c>
      <c r="H80" s="5">
        <v>1390</v>
      </c>
      <c r="I80" s="5">
        <v>1390</v>
      </c>
      <c r="J80" s="5">
        <v>1588</v>
      </c>
      <c r="K80" s="5">
        <f>Table2[[#This Row],[2020 PRELIM]]-Table2[[#This Row],[2019 ORIG BUD]]</f>
        <v>198</v>
      </c>
      <c r="L80" s="5"/>
    </row>
    <row r="81" spans="1:12" x14ac:dyDescent="0.25">
      <c r="A81" t="s">
        <v>357</v>
      </c>
      <c r="B81" t="s">
        <v>75</v>
      </c>
      <c r="C81" t="s">
        <v>361</v>
      </c>
      <c r="D81" t="s">
        <v>8</v>
      </c>
      <c r="E81" t="s">
        <v>72</v>
      </c>
      <c r="F81" s="5">
        <v>1981.2</v>
      </c>
      <c r="G81" s="5">
        <v>1984</v>
      </c>
      <c r="H81" s="5">
        <v>2097</v>
      </c>
      <c r="I81" s="5">
        <v>1984</v>
      </c>
      <c r="J81" s="5">
        <v>1984</v>
      </c>
      <c r="K81" s="5">
        <f>Table2[[#This Row],[2020 PRELIM]]-Table2[[#This Row],[2019 ORIG BUD]]</f>
        <v>0</v>
      </c>
      <c r="L81" s="5"/>
    </row>
    <row r="82" spans="1:12" x14ac:dyDescent="0.25">
      <c r="A82" t="s">
        <v>69</v>
      </c>
      <c r="B82" t="s">
        <v>77</v>
      </c>
      <c r="C82" t="s">
        <v>78</v>
      </c>
      <c r="D82" t="s">
        <v>8</v>
      </c>
      <c r="E82" t="s">
        <v>72</v>
      </c>
      <c r="F82" s="5">
        <v>46275.29</v>
      </c>
      <c r="G82" s="5">
        <v>47635</v>
      </c>
      <c r="H82" s="5">
        <v>47635</v>
      </c>
      <c r="I82" s="5">
        <v>49286</v>
      </c>
      <c r="J82" s="5">
        <v>49915</v>
      </c>
      <c r="K82" s="5">
        <f>Table2[[#This Row],[2020 PRELIM]]-Table2[[#This Row],[2019 ORIG BUD]]</f>
        <v>2280</v>
      </c>
      <c r="L82" s="5"/>
    </row>
    <row r="83" spans="1:12" x14ac:dyDescent="0.25">
      <c r="A83" t="s">
        <v>142</v>
      </c>
      <c r="B83" t="s">
        <v>77</v>
      </c>
      <c r="C83" t="s">
        <v>146</v>
      </c>
      <c r="D83" t="s">
        <v>8</v>
      </c>
      <c r="E83" t="s">
        <v>72</v>
      </c>
      <c r="F83" s="5">
        <v>16010.53</v>
      </c>
      <c r="G83" s="5">
        <v>17761</v>
      </c>
      <c r="H83" s="5">
        <v>17761</v>
      </c>
      <c r="I83" s="5">
        <v>17911</v>
      </c>
      <c r="J83" s="5">
        <v>18444</v>
      </c>
      <c r="K83" s="5">
        <f>Table2[[#This Row],[2020 PRELIM]]-Table2[[#This Row],[2019 ORIG BUD]]</f>
        <v>683</v>
      </c>
      <c r="L83" s="5"/>
    </row>
    <row r="84" spans="1:12" x14ac:dyDescent="0.25">
      <c r="A84" t="s">
        <v>166</v>
      </c>
      <c r="B84" t="s">
        <v>77</v>
      </c>
      <c r="C84" t="s">
        <v>172</v>
      </c>
      <c r="D84" t="s">
        <v>8</v>
      </c>
      <c r="E84" t="s">
        <v>72</v>
      </c>
      <c r="F84" s="5">
        <v>29493.47</v>
      </c>
      <c r="G84" s="5">
        <v>32428</v>
      </c>
      <c r="H84" s="5">
        <v>33238</v>
      </c>
      <c r="I84" s="5">
        <v>32460</v>
      </c>
      <c r="J84" s="5">
        <v>33736</v>
      </c>
      <c r="K84" s="5">
        <f>Table2[[#This Row],[2020 PRELIM]]-Table2[[#This Row],[2019 ORIG BUD]]</f>
        <v>1308</v>
      </c>
      <c r="L84" s="5"/>
    </row>
    <row r="85" spans="1:12" x14ac:dyDescent="0.25">
      <c r="A85" t="s">
        <v>195</v>
      </c>
      <c r="B85" t="s">
        <v>77</v>
      </c>
      <c r="C85" t="s">
        <v>201</v>
      </c>
      <c r="D85" t="s">
        <v>8</v>
      </c>
      <c r="E85" t="s">
        <v>72</v>
      </c>
      <c r="F85" s="5">
        <v>9688.11</v>
      </c>
      <c r="G85" s="5">
        <v>12474</v>
      </c>
      <c r="H85" s="5">
        <v>12474</v>
      </c>
      <c r="I85" s="5">
        <v>10223</v>
      </c>
      <c r="J85" s="5">
        <v>12775</v>
      </c>
      <c r="K85" s="5">
        <f>Table2[[#This Row],[2020 PRELIM]]-Table2[[#This Row],[2019 ORIG BUD]]</f>
        <v>301</v>
      </c>
      <c r="L85" s="5"/>
    </row>
    <row r="86" spans="1:12" x14ac:dyDescent="0.25">
      <c r="A86" t="s">
        <v>233</v>
      </c>
      <c r="B86" t="s">
        <v>77</v>
      </c>
      <c r="C86" t="s">
        <v>244</v>
      </c>
      <c r="D86" t="s">
        <v>8</v>
      </c>
      <c r="E86" t="s">
        <v>72</v>
      </c>
      <c r="F86" s="5">
        <v>91162.13</v>
      </c>
      <c r="G86" s="5">
        <v>97237</v>
      </c>
      <c r="H86" s="5">
        <v>102893</v>
      </c>
      <c r="I86" s="5">
        <v>96894</v>
      </c>
      <c r="J86" s="5">
        <v>110502</v>
      </c>
      <c r="K86" s="5">
        <f>Table2[[#This Row],[2020 PRELIM]]-Table2[[#This Row],[2019 ORIG BUD]]</f>
        <v>13265</v>
      </c>
      <c r="L86" s="5"/>
    </row>
    <row r="87" spans="1:12" x14ac:dyDescent="0.25">
      <c r="A87" t="s">
        <v>281</v>
      </c>
      <c r="B87" t="s">
        <v>77</v>
      </c>
      <c r="C87" t="s">
        <v>284</v>
      </c>
      <c r="D87" t="s">
        <v>8</v>
      </c>
      <c r="E87" t="s">
        <v>72</v>
      </c>
      <c r="F87" s="5">
        <v>126.62</v>
      </c>
      <c r="G87" s="5">
        <v>115</v>
      </c>
      <c r="H87" s="5">
        <v>115</v>
      </c>
      <c r="I87" s="5">
        <v>115</v>
      </c>
      <c r="J87" s="5">
        <v>115</v>
      </c>
      <c r="K87" s="5">
        <f>Table2[[#This Row],[2020 PRELIM]]-Table2[[#This Row],[2019 ORIG BUD]]</f>
        <v>0</v>
      </c>
      <c r="L87" s="5"/>
    </row>
    <row r="88" spans="1:12" x14ac:dyDescent="0.25">
      <c r="A88" t="s">
        <v>295</v>
      </c>
      <c r="B88" t="s">
        <v>77</v>
      </c>
      <c r="C88" t="s">
        <v>299</v>
      </c>
      <c r="D88" t="s">
        <v>8</v>
      </c>
      <c r="E88" t="s">
        <v>72</v>
      </c>
      <c r="F88" s="5">
        <v>9930.84</v>
      </c>
      <c r="G88" s="5">
        <v>10368</v>
      </c>
      <c r="H88" s="5">
        <v>10368</v>
      </c>
      <c r="I88" s="5">
        <v>10368</v>
      </c>
      <c r="J88" s="5">
        <v>10970</v>
      </c>
      <c r="K88" s="5">
        <f>Table2[[#This Row],[2020 PRELIM]]-Table2[[#This Row],[2019 ORIG BUD]]</f>
        <v>602</v>
      </c>
      <c r="L88" s="5"/>
    </row>
    <row r="89" spans="1:12" x14ac:dyDescent="0.25">
      <c r="A89" t="s">
        <v>313</v>
      </c>
      <c r="B89" t="s">
        <v>77</v>
      </c>
      <c r="C89" t="s">
        <v>316</v>
      </c>
      <c r="D89" t="s">
        <v>8</v>
      </c>
      <c r="E89" t="s">
        <v>72</v>
      </c>
      <c r="F89" s="5">
        <v>4005.08</v>
      </c>
      <c r="G89" s="5">
        <v>4072</v>
      </c>
      <c r="H89" s="5">
        <v>4072</v>
      </c>
      <c r="I89" s="5">
        <v>4072</v>
      </c>
      <c r="J89" s="5">
        <v>4077</v>
      </c>
      <c r="K89" s="5">
        <f>Table2[[#This Row],[2020 PRELIM]]-Table2[[#This Row],[2019 ORIG BUD]]</f>
        <v>5</v>
      </c>
      <c r="L89" s="5"/>
    </row>
    <row r="90" spans="1:12" x14ac:dyDescent="0.25">
      <c r="A90" t="s">
        <v>327</v>
      </c>
      <c r="B90" t="s">
        <v>77</v>
      </c>
      <c r="C90" t="s">
        <v>331</v>
      </c>
      <c r="D90" t="s">
        <v>8</v>
      </c>
      <c r="E90" t="s">
        <v>72</v>
      </c>
      <c r="F90" s="5">
        <v>24384.58</v>
      </c>
      <c r="G90" s="5">
        <v>27067</v>
      </c>
      <c r="H90" s="5">
        <v>27067</v>
      </c>
      <c r="I90" s="5">
        <v>27067</v>
      </c>
      <c r="J90" s="5">
        <v>29392</v>
      </c>
      <c r="K90" s="5">
        <f>Table2[[#This Row],[2020 PRELIM]]-Table2[[#This Row],[2019 ORIG BUD]]</f>
        <v>2325</v>
      </c>
      <c r="L90" s="5"/>
    </row>
    <row r="91" spans="1:12" x14ac:dyDescent="0.25">
      <c r="A91" t="s">
        <v>357</v>
      </c>
      <c r="B91" t="s">
        <v>77</v>
      </c>
      <c r="C91" t="s">
        <v>362</v>
      </c>
      <c r="D91" t="s">
        <v>8</v>
      </c>
      <c r="E91" t="s">
        <v>72</v>
      </c>
      <c r="F91" s="5">
        <v>59438.8</v>
      </c>
      <c r="G91" s="5">
        <v>61698</v>
      </c>
      <c r="H91" s="5">
        <v>65661</v>
      </c>
      <c r="I91" s="5">
        <v>61591</v>
      </c>
      <c r="J91" s="5">
        <v>66040</v>
      </c>
      <c r="K91" s="5">
        <f>Table2[[#This Row],[2020 PRELIM]]-Table2[[#This Row],[2019 ORIG BUD]]</f>
        <v>4342</v>
      </c>
      <c r="L91" s="5"/>
    </row>
    <row r="92" spans="1:12" x14ac:dyDescent="0.25">
      <c r="A92" t="s">
        <v>69</v>
      </c>
      <c r="B92" t="s">
        <v>79</v>
      </c>
      <c r="C92" t="s">
        <v>80</v>
      </c>
      <c r="D92" t="s">
        <v>8</v>
      </c>
      <c r="E92" t="s">
        <v>72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f>Table2[[#This Row],[2020 PRELIM]]-Table2[[#This Row],[2019 ORIG BUD]]</f>
        <v>0</v>
      </c>
      <c r="L92" s="5"/>
    </row>
    <row r="93" spans="1:12" x14ac:dyDescent="0.25">
      <c r="A93" t="s">
        <v>142</v>
      </c>
      <c r="B93" t="s">
        <v>79</v>
      </c>
      <c r="C93" t="s">
        <v>80</v>
      </c>
      <c r="D93" t="s">
        <v>8</v>
      </c>
      <c r="E93" t="s">
        <v>72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f>Table2[[#This Row],[2020 PRELIM]]-Table2[[#This Row],[2019 ORIG BUD]]</f>
        <v>0</v>
      </c>
      <c r="L93" s="5"/>
    </row>
    <row r="94" spans="1:12" x14ac:dyDescent="0.25">
      <c r="A94" t="s">
        <v>166</v>
      </c>
      <c r="B94" t="s">
        <v>79</v>
      </c>
      <c r="C94" t="s">
        <v>80</v>
      </c>
      <c r="D94" t="s">
        <v>8</v>
      </c>
      <c r="E94" t="s">
        <v>72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f>Table2[[#This Row],[2020 PRELIM]]-Table2[[#This Row],[2019 ORIG BUD]]</f>
        <v>0</v>
      </c>
      <c r="L94" s="5"/>
    </row>
    <row r="95" spans="1:12" x14ac:dyDescent="0.25">
      <c r="A95" t="s">
        <v>195</v>
      </c>
      <c r="B95" t="s">
        <v>79</v>
      </c>
      <c r="C95" t="s">
        <v>80</v>
      </c>
      <c r="D95" t="s">
        <v>8</v>
      </c>
      <c r="E95" t="s">
        <v>72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f>Table2[[#This Row],[2020 PRELIM]]-Table2[[#This Row],[2019 ORIG BUD]]</f>
        <v>0</v>
      </c>
      <c r="L95" s="5"/>
    </row>
    <row r="96" spans="1:12" x14ac:dyDescent="0.25">
      <c r="A96" t="s">
        <v>233</v>
      </c>
      <c r="B96" t="s">
        <v>79</v>
      </c>
      <c r="C96" t="s">
        <v>80</v>
      </c>
      <c r="D96" t="s">
        <v>8</v>
      </c>
      <c r="E96" t="s">
        <v>72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f>Table2[[#This Row],[2020 PRELIM]]-Table2[[#This Row],[2019 ORIG BUD]]</f>
        <v>0</v>
      </c>
      <c r="L96" s="5"/>
    </row>
    <row r="97" spans="1:12" x14ac:dyDescent="0.25">
      <c r="A97" t="s">
        <v>281</v>
      </c>
      <c r="B97" t="s">
        <v>79</v>
      </c>
      <c r="C97" t="s">
        <v>80</v>
      </c>
      <c r="D97" t="s">
        <v>8</v>
      </c>
      <c r="E97" t="s">
        <v>72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f>Table2[[#This Row],[2020 PRELIM]]-Table2[[#This Row],[2019 ORIG BUD]]</f>
        <v>0</v>
      </c>
      <c r="L97" s="5"/>
    </row>
    <row r="98" spans="1:12" x14ac:dyDescent="0.25">
      <c r="A98" t="s">
        <v>295</v>
      </c>
      <c r="B98" t="s">
        <v>79</v>
      </c>
      <c r="C98" t="s">
        <v>80</v>
      </c>
      <c r="D98" t="s">
        <v>8</v>
      </c>
      <c r="E98" t="s">
        <v>72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f>Table2[[#This Row],[2020 PRELIM]]-Table2[[#This Row],[2019 ORIG BUD]]</f>
        <v>0</v>
      </c>
      <c r="L98" s="5"/>
    </row>
    <row r="99" spans="1:12" x14ac:dyDescent="0.25">
      <c r="A99" t="s">
        <v>313</v>
      </c>
      <c r="B99" t="s">
        <v>79</v>
      </c>
      <c r="C99" t="s">
        <v>80</v>
      </c>
      <c r="D99" t="s">
        <v>8</v>
      </c>
      <c r="E99" t="s">
        <v>72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f>Table2[[#This Row],[2020 PRELIM]]-Table2[[#This Row],[2019 ORIG BUD]]</f>
        <v>0</v>
      </c>
      <c r="L99" s="5"/>
    </row>
    <row r="100" spans="1:12" x14ac:dyDescent="0.25">
      <c r="A100" t="s">
        <v>327</v>
      </c>
      <c r="B100" t="s">
        <v>79</v>
      </c>
      <c r="C100" t="s">
        <v>80</v>
      </c>
      <c r="D100" t="s">
        <v>8</v>
      </c>
      <c r="E100" t="s">
        <v>72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f>Table2[[#This Row],[2020 PRELIM]]-Table2[[#This Row],[2019 ORIG BUD]]</f>
        <v>0</v>
      </c>
      <c r="L100" s="5"/>
    </row>
    <row r="101" spans="1:12" x14ac:dyDescent="0.25">
      <c r="A101" t="s">
        <v>357</v>
      </c>
      <c r="B101" t="s">
        <v>79</v>
      </c>
      <c r="C101" t="s">
        <v>80</v>
      </c>
      <c r="D101" t="s">
        <v>8</v>
      </c>
      <c r="E101" t="s">
        <v>72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f>Table2[[#This Row],[2020 PRELIM]]-Table2[[#This Row],[2019 ORIG BUD]]</f>
        <v>0</v>
      </c>
      <c r="L101" s="5"/>
    </row>
    <row r="102" spans="1:12" x14ac:dyDescent="0.25">
      <c r="A102" t="s">
        <v>69</v>
      </c>
      <c r="B102" t="s">
        <v>81</v>
      </c>
      <c r="C102" t="s">
        <v>82</v>
      </c>
      <c r="D102" t="s">
        <v>8</v>
      </c>
      <c r="E102" t="s">
        <v>72</v>
      </c>
      <c r="F102" s="5">
        <v>42738.21</v>
      </c>
      <c r="G102" s="5">
        <v>49250</v>
      </c>
      <c r="H102" s="5">
        <v>49250</v>
      </c>
      <c r="I102" s="5">
        <v>49250</v>
      </c>
      <c r="J102" s="5">
        <v>52302</v>
      </c>
      <c r="K102" s="5">
        <f>Table2[[#This Row],[2020 PRELIM]]-Table2[[#This Row],[2019 ORIG BUD]]</f>
        <v>3052</v>
      </c>
      <c r="L102" s="5"/>
    </row>
    <row r="103" spans="1:12" x14ac:dyDescent="0.25">
      <c r="A103" t="s">
        <v>142</v>
      </c>
      <c r="B103" t="s">
        <v>81</v>
      </c>
      <c r="C103" t="s">
        <v>147</v>
      </c>
      <c r="D103" t="s">
        <v>8</v>
      </c>
      <c r="E103" t="s">
        <v>72</v>
      </c>
      <c r="F103" s="5">
        <v>11616.89</v>
      </c>
      <c r="G103" s="5">
        <v>12607</v>
      </c>
      <c r="H103" s="5">
        <v>12607</v>
      </c>
      <c r="I103" s="5">
        <v>13312</v>
      </c>
      <c r="J103" s="5">
        <v>13092</v>
      </c>
      <c r="K103" s="5">
        <f>Table2[[#This Row],[2020 PRELIM]]-Table2[[#This Row],[2019 ORIG BUD]]</f>
        <v>485</v>
      </c>
      <c r="L103" s="5"/>
    </row>
    <row r="104" spans="1:12" x14ac:dyDescent="0.25">
      <c r="A104" t="s">
        <v>166</v>
      </c>
      <c r="B104" t="s">
        <v>81</v>
      </c>
      <c r="C104" t="s">
        <v>173</v>
      </c>
      <c r="D104" t="s">
        <v>8</v>
      </c>
      <c r="E104" t="s">
        <v>72</v>
      </c>
      <c r="F104" s="5">
        <v>21005.96</v>
      </c>
      <c r="G104" s="5">
        <v>23018</v>
      </c>
      <c r="H104" s="5">
        <v>23593</v>
      </c>
      <c r="I104" s="5">
        <v>23945</v>
      </c>
      <c r="J104" s="5">
        <v>23946</v>
      </c>
      <c r="K104" s="5">
        <f>Table2[[#This Row],[2020 PRELIM]]-Table2[[#This Row],[2019 ORIG BUD]]</f>
        <v>928</v>
      </c>
      <c r="L104" s="5"/>
    </row>
    <row r="105" spans="1:12" x14ac:dyDescent="0.25">
      <c r="A105" t="s">
        <v>195</v>
      </c>
      <c r="B105" t="s">
        <v>81</v>
      </c>
      <c r="C105" t="s">
        <v>202</v>
      </c>
      <c r="D105" t="s">
        <v>8</v>
      </c>
      <c r="E105" t="s">
        <v>72</v>
      </c>
      <c r="F105" s="5">
        <v>8816.24</v>
      </c>
      <c r="G105" s="5">
        <v>8979</v>
      </c>
      <c r="H105" s="5">
        <v>8979</v>
      </c>
      <c r="I105" s="5">
        <v>9048</v>
      </c>
      <c r="J105" s="5">
        <v>9208</v>
      </c>
      <c r="K105" s="5">
        <f>Table2[[#This Row],[2020 PRELIM]]-Table2[[#This Row],[2019 ORIG BUD]]</f>
        <v>229</v>
      </c>
      <c r="L105" s="5"/>
    </row>
    <row r="106" spans="1:12" x14ac:dyDescent="0.25">
      <c r="A106" t="s">
        <v>233</v>
      </c>
      <c r="B106" t="s">
        <v>81</v>
      </c>
      <c r="C106" t="s">
        <v>245</v>
      </c>
      <c r="D106" t="s">
        <v>8</v>
      </c>
      <c r="E106" t="s">
        <v>72</v>
      </c>
      <c r="F106" s="5">
        <v>64833.97</v>
      </c>
      <c r="G106" s="5">
        <v>70950</v>
      </c>
      <c r="H106" s="5">
        <v>75058</v>
      </c>
      <c r="I106" s="5">
        <v>75995</v>
      </c>
      <c r="J106" s="5">
        <v>80441</v>
      </c>
      <c r="K106" s="5">
        <f>Table2[[#This Row],[2020 PRELIM]]-Table2[[#This Row],[2019 ORIG BUD]]</f>
        <v>9491</v>
      </c>
      <c r="L106" s="5"/>
    </row>
    <row r="107" spans="1:12" x14ac:dyDescent="0.25">
      <c r="A107" t="s">
        <v>281</v>
      </c>
      <c r="B107" t="s">
        <v>81</v>
      </c>
      <c r="C107" t="s">
        <v>285</v>
      </c>
      <c r="D107" t="s">
        <v>8</v>
      </c>
      <c r="E107" t="s">
        <v>72</v>
      </c>
      <c r="F107" s="5">
        <v>89.86</v>
      </c>
      <c r="G107" s="5">
        <v>82</v>
      </c>
      <c r="H107" s="5">
        <v>82</v>
      </c>
      <c r="I107" s="5">
        <v>82</v>
      </c>
      <c r="J107" s="5">
        <v>82</v>
      </c>
      <c r="K107" s="5">
        <f>Table2[[#This Row],[2020 PRELIM]]-Table2[[#This Row],[2019 ORIG BUD]]</f>
        <v>0</v>
      </c>
      <c r="L107" s="5"/>
    </row>
    <row r="108" spans="1:12" x14ac:dyDescent="0.25">
      <c r="A108" t="s">
        <v>295</v>
      </c>
      <c r="B108" t="s">
        <v>81</v>
      </c>
      <c r="C108" t="s">
        <v>300</v>
      </c>
      <c r="D108" t="s">
        <v>8</v>
      </c>
      <c r="E108" t="s">
        <v>72</v>
      </c>
      <c r="F108" s="5">
        <v>17154.599999999999</v>
      </c>
      <c r="G108" s="5">
        <v>17212</v>
      </c>
      <c r="H108" s="5">
        <v>17212</v>
      </c>
      <c r="I108" s="5">
        <v>17212</v>
      </c>
      <c r="J108" s="5">
        <v>18440</v>
      </c>
      <c r="K108" s="5">
        <f>Table2[[#This Row],[2020 PRELIM]]-Table2[[#This Row],[2019 ORIG BUD]]</f>
        <v>1228</v>
      </c>
      <c r="L108" s="5"/>
    </row>
    <row r="109" spans="1:12" x14ac:dyDescent="0.25">
      <c r="A109" t="s">
        <v>313</v>
      </c>
      <c r="B109" t="s">
        <v>81</v>
      </c>
      <c r="C109" t="s">
        <v>317</v>
      </c>
      <c r="D109" t="s">
        <v>8</v>
      </c>
      <c r="E109" t="s">
        <v>72</v>
      </c>
      <c r="F109" s="5">
        <v>6707.04</v>
      </c>
      <c r="G109" s="5">
        <v>6759</v>
      </c>
      <c r="H109" s="5">
        <v>6759</v>
      </c>
      <c r="I109" s="5">
        <v>6759</v>
      </c>
      <c r="J109" s="5">
        <v>6854</v>
      </c>
      <c r="K109" s="5">
        <f>Table2[[#This Row],[2020 PRELIM]]-Table2[[#This Row],[2019 ORIG BUD]]</f>
        <v>95</v>
      </c>
      <c r="L109" s="5"/>
    </row>
    <row r="110" spans="1:12" x14ac:dyDescent="0.25">
      <c r="A110" t="s">
        <v>327</v>
      </c>
      <c r="B110" t="s">
        <v>81</v>
      </c>
      <c r="C110" t="s">
        <v>332</v>
      </c>
      <c r="D110" t="s">
        <v>8</v>
      </c>
      <c r="E110" t="s">
        <v>72</v>
      </c>
      <c r="F110" s="5">
        <v>42673.56</v>
      </c>
      <c r="G110" s="5">
        <v>44935</v>
      </c>
      <c r="H110" s="5">
        <v>44935</v>
      </c>
      <c r="I110" s="5">
        <v>45999</v>
      </c>
      <c r="J110" s="5">
        <v>49408</v>
      </c>
      <c r="K110" s="5">
        <f>Table2[[#This Row],[2020 PRELIM]]-Table2[[#This Row],[2019 ORIG BUD]]</f>
        <v>4473</v>
      </c>
      <c r="L110" s="5"/>
    </row>
    <row r="111" spans="1:12" x14ac:dyDescent="0.25">
      <c r="A111" t="s">
        <v>357</v>
      </c>
      <c r="B111" t="s">
        <v>81</v>
      </c>
      <c r="C111" t="s">
        <v>363</v>
      </c>
      <c r="D111" t="s">
        <v>8</v>
      </c>
      <c r="E111" t="s">
        <v>72</v>
      </c>
      <c r="F111" s="5">
        <v>43227.26</v>
      </c>
      <c r="G111" s="5">
        <v>43771</v>
      </c>
      <c r="H111" s="5">
        <v>46553</v>
      </c>
      <c r="I111" s="5">
        <v>45319</v>
      </c>
      <c r="J111" s="5">
        <v>46853</v>
      </c>
      <c r="K111" s="5">
        <f>Table2[[#This Row],[2020 PRELIM]]-Table2[[#This Row],[2019 ORIG BUD]]</f>
        <v>3082</v>
      </c>
      <c r="L111" s="5"/>
    </row>
    <row r="112" spans="1:12" x14ac:dyDescent="0.25">
      <c r="A112" t="s">
        <v>69</v>
      </c>
      <c r="B112" t="s">
        <v>83</v>
      </c>
      <c r="C112" t="s">
        <v>84</v>
      </c>
      <c r="D112" t="s">
        <v>8</v>
      </c>
      <c r="E112" t="s">
        <v>72</v>
      </c>
      <c r="F112" s="5">
        <v>96558.399999999994</v>
      </c>
      <c r="G112" s="5">
        <v>113855</v>
      </c>
      <c r="H112" s="5">
        <v>113855</v>
      </c>
      <c r="I112" s="5">
        <v>99555</v>
      </c>
      <c r="J112" s="5">
        <v>113855</v>
      </c>
      <c r="K112" s="5">
        <f>Table2[[#This Row],[2020 PRELIM]]-Table2[[#This Row],[2019 ORIG BUD]]</f>
        <v>0</v>
      </c>
      <c r="L112" s="5"/>
    </row>
    <row r="113" spans="1:12" x14ac:dyDescent="0.25">
      <c r="A113" t="s">
        <v>142</v>
      </c>
      <c r="B113" t="s">
        <v>83</v>
      </c>
      <c r="C113" t="s">
        <v>148</v>
      </c>
      <c r="D113" t="s">
        <v>8</v>
      </c>
      <c r="E113" t="s">
        <v>72</v>
      </c>
      <c r="F113" s="5">
        <v>68300.639999999999</v>
      </c>
      <c r="G113" s="5">
        <v>68301</v>
      </c>
      <c r="H113" s="5">
        <v>68301</v>
      </c>
      <c r="I113" s="5">
        <v>75879</v>
      </c>
      <c r="J113" s="5">
        <v>75879</v>
      </c>
      <c r="K113" s="5">
        <f>Table2[[#This Row],[2020 PRELIM]]-Table2[[#This Row],[2019 ORIG BUD]]</f>
        <v>7578</v>
      </c>
      <c r="L113" s="5"/>
    </row>
    <row r="114" spans="1:12" x14ac:dyDescent="0.25">
      <c r="A114" t="s">
        <v>166</v>
      </c>
      <c r="B114" t="s">
        <v>83</v>
      </c>
      <c r="C114" t="s">
        <v>174</v>
      </c>
      <c r="D114" t="s">
        <v>8</v>
      </c>
      <c r="E114" t="s">
        <v>72</v>
      </c>
      <c r="F114" s="5">
        <v>115622.37</v>
      </c>
      <c r="G114" s="5">
        <v>125218</v>
      </c>
      <c r="H114" s="5">
        <v>125218</v>
      </c>
      <c r="I114" s="5">
        <v>132788</v>
      </c>
      <c r="J114" s="5">
        <v>139112</v>
      </c>
      <c r="K114" s="5">
        <f>Table2[[#This Row],[2020 PRELIM]]-Table2[[#This Row],[2019 ORIG BUD]]</f>
        <v>13894</v>
      </c>
      <c r="L114" s="5"/>
    </row>
    <row r="115" spans="1:12" x14ac:dyDescent="0.25">
      <c r="A115" t="s">
        <v>195</v>
      </c>
      <c r="B115" t="s">
        <v>83</v>
      </c>
      <c r="C115" t="s">
        <v>203</v>
      </c>
      <c r="D115" t="s">
        <v>8</v>
      </c>
      <c r="E115" t="s">
        <v>72</v>
      </c>
      <c r="F115" s="5">
        <v>24904.77</v>
      </c>
      <c r="G115" s="5">
        <v>25184</v>
      </c>
      <c r="H115" s="5">
        <v>25184</v>
      </c>
      <c r="I115" s="5">
        <v>26447</v>
      </c>
      <c r="J115" s="5">
        <v>26447</v>
      </c>
      <c r="K115" s="5">
        <f>Table2[[#This Row],[2020 PRELIM]]-Table2[[#This Row],[2019 ORIG BUD]]</f>
        <v>1263</v>
      </c>
      <c r="L115" s="5"/>
    </row>
    <row r="116" spans="1:12" x14ac:dyDescent="0.25">
      <c r="A116" t="s">
        <v>224</v>
      </c>
      <c r="B116" t="s">
        <v>83</v>
      </c>
      <c r="C116" t="s">
        <v>225</v>
      </c>
      <c r="D116" t="s">
        <v>8</v>
      </c>
      <c r="E116" t="s">
        <v>72</v>
      </c>
      <c r="F116" s="5">
        <v>42595.09</v>
      </c>
      <c r="G116" s="5">
        <v>214000</v>
      </c>
      <c r="H116" s="5">
        <v>214000</v>
      </c>
      <c r="I116" s="5">
        <v>139000</v>
      </c>
      <c r="J116" s="5">
        <v>214000</v>
      </c>
      <c r="K116" s="5">
        <f>Table2[[#This Row],[2020 PRELIM]]-Table2[[#This Row],[2019 ORIG BUD]]</f>
        <v>0</v>
      </c>
      <c r="L116" s="5"/>
    </row>
    <row r="117" spans="1:12" x14ac:dyDescent="0.25">
      <c r="A117" t="s">
        <v>233</v>
      </c>
      <c r="B117" t="s">
        <v>83</v>
      </c>
      <c r="C117" t="s">
        <v>246</v>
      </c>
      <c r="D117" t="s">
        <v>8</v>
      </c>
      <c r="E117" t="s">
        <v>72</v>
      </c>
      <c r="F117" s="5">
        <v>323211.64</v>
      </c>
      <c r="G117" s="5">
        <v>366266</v>
      </c>
      <c r="H117" s="5">
        <v>376805</v>
      </c>
      <c r="I117" s="5">
        <v>377305</v>
      </c>
      <c r="J117" s="5">
        <v>429451</v>
      </c>
      <c r="K117" s="5">
        <f>Table2[[#This Row],[2020 PRELIM]]-Table2[[#This Row],[2019 ORIG BUD]]</f>
        <v>63185</v>
      </c>
      <c r="L117" s="5"/>
    </row>
    <row r="118" spans="1:12" x14ac:dyDescent="0.25">
      <c r="A118" t="s">
        <v>281</v>
      </c>
      <c r="B118" t="s">
        <v>83</v>
      </c>
      <c r="C118" t="s">
        <v>225</v>
      </c>
      <c r="D118" t="s">
        <v>8</v>
      </c>
      <c r="E118" t="s">
        <v>72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f>Table2[[#This Row],[2020 PRELIM]]-Table2[[#This Row],[2019 ORIG BUD]]</f>
        <v>0</v>
      </c>
      <c r="L118" s="5"/>
    </row>
    <row r="119" spans="1:12" x14ac:dyDescent="0.25">
      <c r="A119" t="s">
        <v>295</v>
      </c>
      <c r="B119" t="s">
        <v>83</v>
      </c>
      <c r="C119" t="s">
        <v>301</v>
      </c>
      <c r="D119" t="s">
        <v>8</v>
      </c>
      <c r="E119" t="s">
        <v>72</v>
      </c>
      <c r="F119" s="5">
        <v>31384.18</v>
      </c>
      <c r="G119" s="5">
        <v>31663</v>
      </c>
      <c r="H119" s="5">
        <v>31663</v>
      </c>
      <c r="I119" s="5">
        <v>31663</v>
      </c>
      <c r="J119" s="5">
        <v>31663</v>
      </c>
      <c r="K119" s="5">
        <f>Table2[[#This Row],[2020 PRELIM]]-Table2[[#This Row],[2019 ORIG BUD]]</f>
        <v>0</v>
      </c>
      <c r="L119" s="5"/>
    </row>
    <row r="120" spans="1:12" x14ac:dyDescent="0.25">
      <c r="A120" t="s">
        <v>313</v>
      </c>
      <c r="B120" t="s">
        <v>83</v>
      </c>
      <c r="C120" t="s">
        <v>318</v>
      </c>
      <c r="D120" t="s">
        <v>8</v>
      </c>
      <c r="E120" t="s">
        <v>72</v>
      </c>
      <c r="F120" s="5">
        <v>8721.34</v>
      </c>
      <c r="G120" s="5">
        <v>9000</v>
      </c>
      <c r="H120" s="5">
        <v>9000</v>
      </c>
      <c r="I120" s="5">
        <v>9000</v>
      </c>
      <c r="J120" s="5">
        <v>9000</v>
      </c>
      <c r="K120" s="5">
        <f>Table2[[#This Row],[2020 PRELIM]]-Table2[[#This Row],[2019 ORIG BUD]]</f>
        <v>0</v>
      </c>
      <c r="L120" s="5"/>
    </row>
    <row r="121" spans="1:12" x14ac:dyDescent="0.25">
      <c r="A121" t="s">
        <v>327</v>
      </c>
      <c r="B121" t="s">
        <v>83</v>
      </c>
      <c r="C121" t="s">
        <v>333</v>
      </c>
      <c r="D121" t="s">
        <v>8</v>
      </c>
      <c r="E121" t="s">
        <v>72</v>
      </c>
      <c r="F121" s="5">
        <v>71971.06</v>
      </c>
      <c r="G121" s="5">
        <v>77906</v>
      </c>
      <c r="H121" s="5">
        <v>77906</v>
      </c>
      <c r="I121" s="5">
        <v>77906</v>
      </c>
      <c r="J121" s="5">
        <v>91706</v>
      </c>
      <c r="K121" s="5">
        <f>Table2[[#This Row],[2020 PRELIM]]-Table2[[#This Row],[2019 ORIG BUD]]</f>
        <v>13800</v>
      </c>
      <c r="L121" s="5"/>
    </row>
    <row r="122" spans="1:12" x14ac:dyDescent="0.25">
      <c r="A122" t="s">
        <v>357</v>
      </c>
      <c r="B122" t="s">
        <v>83</v>
      </c>
      <c r="C122" t="s">
        <v>364</v>
      </c>
      <c r="D122" t="s">
        <v>8</v>
      </c>
      <c r="E122" t="s">
        <v>72</v>
      </c>
      <c r="F122" s="5">
        <v>227668.8</v>
      </c>
      <c r="G122" s="5">
        <v>227669</v>
      </c>
      <c r="H122" s="5">
        <v>240553</v>
      </c>
      <c r="I122" s="5">
        <v>252930</v>
      </c>
      <c r="J122" s="5">
        <v>252930</v>
      </c>
      <c r="K122" s="5">
        <f>Table2[[#This Row],[2020 PRELIM]]-Table2[[#This Row],[2019 ORIG BUD]]</f>
        <v>25261</v>
      </c>
      <c r="L122" s="5"/>
    </row>
    <row r="123" spans="1:12" x14ac:dyDescent="0.25">
      <c r="A123" t="s">
        <v>224</v>
      </c>
      <c r="B123" t="s">
        <v>226</v>
      </c>
      <c r="C123" t="s">
        <v>227</v>
      </c>
      <c r="D123" t="s">
        <v>8</v>
      </c>
      <c r="E123" t="s">
        <v>72</v>
      </c>
      <c r="F123" s="5">
        <v>138135.6</v>
      </c>
      <c r="G123" s="5">
        <v>0</v>
      </c>
      <c r="H123" s="5">
        <v>0</v>
      </c>
      <c r="I123" s="5">
        <v>74902</v>
      </c>
      <c r="J123" s="5">
        <v>0</v>
      </c>
      <c r="K123" s="5">
        <f>Table2[[#This Row],[2020 PRELIM]]-Table2[[#This Row],[2019 ORIG BUD]]</f>
        <v>0</v>
      </c>
      <c r="L123" s="5"/>
    </row>
    <row r="124" spans="1:12" x14ac:dyDescent="0.25">
      <c r="A124" t="s">
        <v>224</v>
      </c>
      <c r="B124" t="s">
        <v>228</v>
      </c>
      <c r="C124" t="s">
        <v>229</v>
      </c>
      <c r="D124" t="s">
        <v>8</v>
      </c>
      <c r="E124" t="s">
        <v>72</v>
      </c>
      <c r="F124" s="5">
        <v>421.84</v>
      </c>
      <c r="G124" s="5">
        <v>0</v>
      </c>
      <c r="H124" s="5">
        <v>0</v>
      </c>
      <c r="I124" s="5">
        <v>0</v>
      </c>
      <c r="J124" s="5">
        <v>0</v>
      </c>
      <c r="K124" s="5">
        <f>Table2[[#This Row],[2020 PRELIM]]-Table2[[#This Row],[2019 ORIG BUD]]</f>
        <v>0</v>
      </c>
      <c r="L124" s="5"/>
    </row>
    <row r="125" spans="1:12" x14ac:dyDescent="0.25">
      <c r="A125" t="s">
        <v>224</v>
      </c>
      <c r="B125" t="s">
        <v>230</v>
      </c>
      <c r="C125" t="s">
        <v>231</v>
      </c>
      <c r="D125" t="s">
        <v>8</v>
      </c>
      <c r="E125" t="s">
        <v>72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f>Table2[[#This Row],[2020 PRELIM]]-Table2[[#This Row],[2019 ORIG BUD]]</f>
        <v>0</v>
      </c>
      <c r="L125" s="5"/>
    </row>
    <row r="126" spans="1:12" x14ac:dyDescent="0.25">
      <c r="A126" t="s">
        <v>142</v>
      </c>
      <c r="B126" t="s">
        <v>149</v>
      </c>
      <c r="C126" t="s">
        <v>150</v>
      </c>
      <c r="D126" t="s">
        <v>8</v>
      </c>
      <c r="E126" t="s">
        <v>72</v>
      </c>
      <c r="F126" s="5">
        <v>1800</v>
      </c>
      <c r="G126" s="5">
        <v>1800</v>
      </c>
      <c r="H126" s="5">
        <v>1800</v>
      </c>
      <c r="I126" s="5">
        <v>1800</v>
      </c>
      <c r="J126" s="5">
        <v>1800</v>
      </c>
      <c r="K126" s="5">
        <f>Table2[[#This Row],[2020 PRELIM]]-Table2[[#This Row],[2019 ORIG BUD]]</f>
        <v>0</v>
      </c>
      <c r="L126" s="5"/>
    </row>
    <row r="127" spans="1:12" x14ac:dyDescent="0.25">
      <c r="A127" t="s">
        <v>166</v>
      </c>
      <c r="B127" t="s">
        <v>149</v>
      </c>
      <c r="C127" t="s">
        <v>175</v>
      </c>
      <c r="D127" t="s">
        <v>8</v>
      </c>
      <c r="E127" t="s">
        <v>72</v>
      </c>
      <c r="F127" s="5">
        <v>3100</v>
      </c>
      <c r="G127" s="5">
        <v>3300</v>
      </c>
      <c r="H127" s="5">
        <v>3300</v>
      </c>
      <c r="I127" s="5">
        <v>3300</v>
      </c>
      <c r="J127" s="5">
        <v>3300</v>
      </c>
      <c r="K127" s="5">
        <f>Table2[[#This Row],[2020 PRELIM]]-Table2[[#This Row],[2019 ORIG BUD]]</f>
        <v>0</v>
      </c>
      <c r="L127" s="5"/>
    </row>
    <row r="128" spans="1:12" x14ac:dyDescent="0.25">
      <c r="A128" t="s">
        <v>195</v>
      </c>
      <c r="B128" t="s">
        <v>149</v>
      </c>
      <c r="C128" t="s">
        <v>204</v>
      </c>
      <c r="D128" t="s">
        <v>8</v>
      </c>
      <c r="E128" t="s">
        <v>72</v>
      </c>
      <c r="F128" s="5">
        <v>300</v>
      </c>
      <c r="G128" s="5">
        <v>300</v>
      </c>
      <c r="H128" s="5">
        <v>300</v>
      </c>
      <c r="I128" s="5">
        <v>300</v>
      </c>
      <c r="J128" s="5">
        <v>300</v>
      </c>
      <c r="K128" s="5">
        <f>Table2[[#This Row],[2020 PRELIM]]-Table2[[#This Row],[2019 ORIG BUD]]</f>
        <v>0</v>
      </c>
      <c r="L128" s="5"/>
    </row>
    <row r="129" spans="1:12" x14ac:dyDescent="0.25">
      <c r="A129" t="s">
        <v>233</v>
      </c>
      <c r="B129" t="s">
        <v>149</v>
      </c>
      <c r="C129" t="s">
        <v>247</v>
      </c>
      <c r="D129" t="s">
        <v>8</v>
      </c>
      <c r="E129" t="s">
        <v>72</v>
      </c>
      <c r="F129" s="5">
        <v>8300</v>
      </c>
      <c r="G129" s="5">
        <v>9000</v>
      </c>
      <c r="H129" s="5">
        <v>9250</v>
      </c>
      <c r="I129" s="5">
        <v>9000</v>
      </c>
      <c r="J129" s="5">
        <v>9600</v>
      </c>
      <c r="K129" s="5">
        <f>Table2[[#This Row],[2020 PRELIM]]-Table2[[#This Row],[2019 ORIG BUD]]</f>
        <v>600</v>
      </c>
      <c r="L129" s="5"/>
    </row>
    <row r="130" spans="1:12" x14ac:dyDescent="0.25">
      <c r="A130" t="s">
        <v>281</v>
      </c>
      <c r="B130" t="s">
        <v>149</v>
      </c>
      <c r="C130" t="s">
        <v>286</v>
      </c>
      <c r="D130" t="s">
        <v>8</v>
      </c>
      <c r="E130" t="s">
        <v>72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f>Table2[[#This Row],[2020 PRELIM]]-Table2[[#This Row],[2019 ORIG BUD]]</f>
        <v>0</v>
      </c>
      <c r="L130" s="5"/>
    </row>
    <row r="131" spans="1:12" x14ac:dyDescent="0.25">
      <c r="A131" t="s">
        <v>357</v>
      </c>
      <c r="B131" t="s">
        <v>149</v>
      </c>
      <c r="C131" t="s">
        <v>365</v>
      </c>
      <c r="D131" t="s">
        <v>8</v>
      </c>
      <c r="E131" t="s">
        <v>72</v>
      </c>
      <c r="F131" s="5">
        <v>6000</v>
      </c>
      <c r="G131" s="5">
        <v>6000</v>
      </c>
      <c r="H131" s="5">
        <v>6334</v>
      </c>
      <c r="I131" s="5">
        <v>6000</v>
      </c>
      <c r="J131" s="5">
        <v>6000</v>
      </c>
      <c r="K131" s="5">
        <f>Table2[[#This Row],[2020 PRELIM]]-Table2[[#This Row],[2019 ORIG BUD]]</f>
        <v>0</v>
      </c>
      <c r="L131" s="5"/>
    </row>
    <row r="132" spans="1:12" x14ac:dyDescent="0.25">
      <c r="A132" t="s">
        <v>69</v>
      </c>
      <c r="B132" t="s">
        <v>85</v>
      </c>
      <c r="C132" t="s">
        <v>86</v>
      </c>
      <c r="D132" t="s">
        <v>8</v>
      </c>
      <c r="E132" t="s">
        <v>72</v>
      </c>
      <c r="F132" s="5">
        <v>105.6</v>
      </c>
      <c r="G132" s="5">
        <v>106</v>
      </c>
      <c r="H132" s="5">
        <v>106</v>
      </c>
      <c r="I132" s="5">
        <v>106</v>
      </c>
      <c r="J132" s="5">
        <v>106</v>
      </c>
      <c r="K132" s="5">
        <f>Table2[[#This Row],[2020 PRELIM]]-Table2[[#This Row],[2019 ORIG BUD]]</f>
        <v>0</v>
      </c>
      <c r="L132" s="5"/>
    </row>
    <row r="133" spans="1:12" x14ac:dyDescent="0.25">
      <c r="A133" t="s">
        <v>195</v>
      </c>
      <c r="B133" t="s">
        <v>85</v>
      </c>
      <c r="C133" t="s">
        <v>205</v>
      </c>
      <c r="D133" t="s">
        <v>8</v>
      </c>
      <c r="E133" t="s">
        <v>72</v>
      </c>
      <c r="F133" s="5">
        <v>26.4</v>
      </c>
      <c r="G133" s="5">
        <v>27</v>
      </c>
      <c r="H133" s="5">
        <v>27</v>
      </c>
      <c r="I133" s="5">
        <v>27</v>
      </c>
      <c r="J133" s="5">
        <v>27</v>
      </c>
      <c r="K133" s="5">
        <f>Table2[[#This Row],[2020 PRELIM]]-Table2[[#This Row],[2019 ORIG BUD]]</f>
        <v>0</v>
      </c>
      <c r="L133" s="5"/>
    </row>
    <row r="134" spans="1:12" x14ac:dyDescent="0.25">
      <c r="A134" t="s">
        <v>233</v>
      </c>
      <c r="B134" t="s">
        <v>85</v>
      </c>
      <c r="C134" t="s">
        <v>248</v>
      </c>
      <c r="D134" t="s">
        <v>8</v>
      </c>
      <c r="E134" t="s">
        <v>72</v>
      </c>
      <c r="F134" s="5">
        <v>0</v>
      </c>
      <c r="G134" s="5">
        <v>26</v>
      </c>
      <c r="H134" s="5">
        <v>26</v>
      </c>
      <c r="I134" s="5">
        <v>0</v>
      </c>
      <c r="J134" s="5">
        <v>26</v>
      </c>
      <c r="K134" s="5">
        <f>Table2[[#This Row],[2020 PRELIM]]-Table2[[#This Row],[2019 ORIG BUD]]</f>
        <v>0</v>
      </c>
      <c r="L134" s="5"/>
    </row>
    <row r="135" spans="1:12" x14ac:dyDescent="0.25">
      <c r="A135" t="s">
        <v>295</v>
      </c>
      <c r="B135" t="s">
        <v>85</v>
      </c>
      <c r="C135" t="s">
        <v>302</v>
      </c>
      <c r="D135" t="s">
        <v>8</v>
      </c>
      <c r="E135" t="s">
        <v>72</v>
      </c>
      <c r="F135" s="5">
        <v>26.4</v>
      </c>
      <c r="G135" s="5">
        <v>27</v>
      </c>
      <c r="H135" s="5">
        <v>27</v>
      </c>
      <c r="I135" s="5">
        <v>27</v>
      </c>
      <c r="J135" s="5">
        <v>27</v>
      </c>
      <c r="K135" s="5">
        <f>Table2[[#This Row],[2020 PRELIM]]-Table2[[#This Row],[2019 ORIG BUD]]</f>
        <v>0</v>
      </c>
      <c r="L135" s="5"/>
    </row>
    <row r="136" spans="1:12" x14ac:dyDescent="0.25">
      <c r="A136" t="s">
        <v>313</v>
      </c>
      <c r="B136" t="s">
        <v>85</v>
      </c>
      <c r="C136" t="s">
        <v>319</v>
      </c>
      <c r="D136" t="s">
        <v>8</v>
      </c>
      <c r="E136" t="s">
        <v>72</v>
      </c>
      <c r="F136" s="5">
        <v>26.4</v>
      </c>
      <c r="G136" s="5">
        <v>27</v>
      </c>
      <c r="H136" s="5">
        <v>27</v>
      </c>
      <c r="I136" s="5">
        <v>27</v>
      </c>
      <c r="J136" s="5">
        <v>27</v>
      </c>
      <c r="K136" s="5">
        <f>Table2[[#This Row],[2020 PRELIM]]-Table2[[#This Row],[2019 ORIG BUD]]</f>
        <v>0</v>
      </c>
      <c r="L136" s="5"/>
    </row>
    <row r="137" spans="1:12" x14ac:dyDescent="0.25">
      <c r="A137" t="s">
        <v>327</v>
      </c>
      <c r="B137" t="s">
        <v>85</v>
      </c>
      <c r="C137" t="s">
        <v>334</v>
      </c>
      <c r="D137" t="s">
        <v>8</v>
      </c>
      <c r="E137" t="s">
        <v>72</v>
      </c>
      <c r="F137" s="5">
        <v>184.8</v>
      </c>
      <c r="G137" s="5">
        <v>185</v>
      </c>
      <c r="H137" s="5">
        <v>185</v>
      </c>
      <c r="I137" s="5">
        <v>185</v>
      </c>
      <c r="J137" s="5">
        <v>185</v>
      </c>
      <c r="K137" s="5">
        <f>Table2[[#This Row],[2020 PRELIM]]-Table2[[#This Row],[2019 ORIG BUD]]</f>
        <v>0</v>
      </c>
      <c r="L137" s="5"/>
    </row>
    <row r="138" spans="1:12" x14ac:dyDescent="0.25">
      <c r="A138" t="s">
        <v>69</v>
      </c>
      <c r="B138" t="s">
        <v>87</v>
      </c>
      <c r="C138" t="s">
        <v>88</v>
      </c>
      <c r="D138" t="s">
        <v>8</v>
      </c>
      <c r="E138" t="s">
        <v>72</v>
      </c>
      <c r="F138" s="5">
        <v>3398.38</v>
      </c>
      <c r="G138" s="5">
        <v>3000</v>
      </c>
      <c r="H138" s="5">
        <v>3000</v>
      </c>
      <c r="I138" s="5">
        <v>3000</v>
      </c>
      <c r="J138" s="5">
        <v>3000</v>
      </c>
      <c r="K138" s="5">
        <f>Table2[[#This Row],[2020 PRELIM]]-Table2[[#This Row],[2019 ORIG BUD]]</f>
        <v>0</v>
      </c>
      <c r="L138" s="5"/>
    </row>
    <row r="139" spans="1:12" x14ac:dyDescent="0.25">
      <c r="A139" t="s">
        <v>142</v>
      </c>
      <c r="B139" t="s">
        <v>87</v>
      </c>
      <c r="C139" t="s">
        <v>151</v>
      </c>
      <c r="D139" t="s">
        <v>8</v>
      </c>
      <c r="E139" t="s">
        <v>72</v>
      </c>
      <c r="F139" s="5">
        <v>1061.81</v>
      </c>
      <c r="G139" s="5">
        <v>1000</v>
      </c>
      <c r="H139" s="5">
        <v>1000</v>
      </c>
      <c r="I139" s="5">
        <v>1000</v>
      </c>
      <c r="J139" s="5">
        <v>1000</v>
      </c>
      <c r="K139" s="5">
        <f>Table2[[#This Row],[2020 PRELIM]]-Table2[[#This Row],[2019 ORIG BUD]]</f>
        <v>0</v>
      </c>
      <c r="L139" s="5"/>
    </row>
    <row r="140" spans="1:12" x14ac:dyDescent="0.25">
      <c r="A140" t="s">
        <v>166</v>
      </c>
      <c r="B140" t="s">
        <v>87</v>
      </c>
      <c r="C140" t="s">
        <v>176</v>
      </c>
      <c r="D140" t="s">
        <v>8</v>
      </c>
      <c r="E140" t="s">
        <v>72</v>
      </c>
      <c r="F140" s="5">
        <v>1577.02</v>
      </c>
      <c r="G140" s="5">
        <v>2200</v>
      </c>
      <c r="H140" s="5">
        <v>2200</v>
      </c>
      <c r="I140" s="5">
        <v>2200</v>
      </c>
      <c r="J140" s="5">
        <v>2200</v>
      </c>
      <c r="K140" s="5">
        <f>Table2[[#This Row],[2020 PRELIM]]-Table2[[#This Row],[2019 ORIG BUD]]</f>
        <v>0</v>
      </c>
      <c r="L140" s="5"/>
    </row>
    <row r="141" spans="1:12" x14ac:dyDescent="0.25">
      <c r="A141" t="s">
        <v>195</v>
      </c>
      <c r="B141" t="s">
        <v>87</v>
      </c>
      <c r="C141" t="s">
        <v>206</v>
      </c>
      <c r="D141" t="s">
        <v>8</v>
      </c>
      <c r="E141" t="s">
        <v>72</v>
      </c>
      <c r="F141" s="5">
        <v>404.54</v>
      </c>
      <c r="G141" s="5">
        <v>550</v>
      </c>
      <c r="H141" s="5">
        <v>550</v>
      </c>
      <c r="I141" s="5">
        <v>550</v>
      </c>
      <c r="J141" s="5">
        <v>550</v>
      </c>
      <c r="K141" s="5">
        <f>Table2[[#This Row],[2020 PRELIM]]-Table2[[#This Row],[2019 ORIG BUD]]</f>
        <v>0</v>
      </c>
      <c r="L141" s="5"/>
    </row>
    <row r="142" spans="1:12" x14ac:dyDescent="0.25">
      <c r="A142" t="s">
        <v>233</v>
      </c>
      <c r="B142" t="s">
        <v>87</v>
      </c>
      <c r="C142" t="s">
        <v>249</v>
      </c>
      <c r="D142" t="s">
        <v>8</v>
      </c>
      <c r="E142" t="s">
        <v>72</v>
      </c>
      <c r="F142" s="5">
        <v>6756.54</v>
      </c>
      <c r="G142" s="5">
        <v>9135</v>
      </c>
      <c r="H142" s="5">
        <v>9135</v>
      </c>
      <c r="I142" s="5">
        <v>10000</v>
      </c>
      <c r="J142" s="5">
        <v>9135</v>
      </c>
      <c r="K142" s="5">
        <f>Table2[[#This Row],[2020 PRELIM]]-Table2[[#This Row],[2019 ORIG BUD]]</f>
        <v>0</v>
      </c>
      <c r="L142" s="5"/>
    </row>
    <row r="143" spans="1:12" x14ac:dyDescent="0.25">
      <c r="A143" t="s">
        <v>281</v>
      </c>
      <c r="B143" t="s">
        <v>87</v>
      </c>
      <c r="C143" t="s">
        <v>287</v>
      </c>
      <c r="D143" t="s">
        <v>8</v>
      </c>
      <c r="E143" t="s">
        <v>72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f>Table2[[#This Row],[2020 PRELIM]]-Table2[[#This Row],[2019 ORIG BUD]]</f>
        <v>0</v>
      </c>
      <c r="L143" s="5"/>
    </row>
    <row r="144" spans="1:12" x14ac:dyDescent="0.25">
      <c r="A144" t="s">
        <v>295</v>
      </c>
      <c r="B144" t="s">
        <v>87</v>
      </c>
      <c r="C144" t="s">
        <v>303</v>
      </c>
      <c r="D144" t="s">
        <v>8</v>
      </c>
      <c r="E144" t="s">
        <v>72</v>
      </c>
      <c r="F144" s="5">
        <v>0</v>
      </c>
      <c r="G144" s="5">
        <v>550</v>
      </c>
      <c r="H144" s="5">
        <v>550</v>
      </c>
      <c r="I144" s="5">
        <v>550</v>
      </c>
      <c r="J144" s="5">
        <v>550</v>
      </c>
      <c r="K144" s="5">
        <f>Table2[[#This Row],[2020 PRELIM]]-Table2[[#This Row],[2019 ORIG BUD]]</f>
        <v>0</v>
      </c>
      <c r="L144" s="5"/>
    </row>
    <row r="145" spans="1:12" x14ac:dyDescent="0.25">
      <c r="A145" t="s">
        <v>351</v>
      </c>
      <c r="B145" t="s">
        <v>87</v>
      </c>
      <c r="C145" t="s">
        <v>352</v>
      </c>
      <c r="D145" t="s">
        <v>8</v>
      </c>
      <c r="E145" t="s">
        <v>72</v>
      </c>
      <c r="F145" s="5">
        <v>608.29999999999995</v>
      </c>
      <c r="G145" s="5">
        <v>500</v>
      </c>
      <c r="H145" s="5">
        <v>500</v>
      </c>
      <c r="I145" s="5">
        <v>500</v>
      </c>
      <c r="J145" s="5">
        <v>500</v>
      </c>
      <c r="K145" s="5">
        <f>Table2[[#This Row],[2020 PRELIM]]-Table2[[#This Row],[2019 ORIG BUD]]</f>
        <v>0</v>
      </c>
      <c r="L145" s="5"/>
    </row>
    <row r="146" spans="1:12" x14ac:dyDescent="0.25">
      <c r="A146" t="s">
        <v>357</v>
      </c>
      <c r="B146" t="s">
        <v>87</v>
      </c>
      <c r="C146" t="s">
        <v>366</v>
      </c>
      <c r="D146" t="s">
        <v>8</v>
      </c>
      <c r="E146" t="s">
        <v>72</v>
      </c>
      <c r="F146" s="5">
        <v>3335.7</v>
      </c>
      <c r="G146" s="5">
        <v>5500</v>
      </c>
      <c r="H146" s="5">
        <v>5500</v>
      </c>
      <c r="I146" s="5">
        <v>5500</v>
      </c>
      <c r="J146" s="5">
        <v>5500</v>
      </c>
      <c r="K146" s="5">
        <f>Table2[[#This Row],[2020 PRELIM]]-Table2[[#This Row],[2019 ORIG BUD]]</f>
        <v>0</v>
      </c>
      <c r="L146" s="5"/>
    </row>
    <row r="147" spans="1:12" x14ac:dyDescent="0.25">
      <c r="A147" t="s">
        <v>69</v>
      </c>
      <c r="B147" t="s">
        <v>89</v>
      </c>
      <c r="C147" t="s">
        <v>90</v>
      </c>
      <c r="D147" t="s">
        <v>8</v>
      </c>
      <c r="E147" t="s">
        <v>72</v>
      </c>
      <c r="F147" s="5">
        <v>58.73</v>
      </c>
      <c r="G147" s="5">
        <v>0</v>
      </c>
      <c r="H147" s="5">
        <v>0</v>
      </c>
      <c r="I147" s="5">
        <v>1048</v>
      </c>
      <c r="J147" s="5">
        <v>980</v>
      </c>
      <c r="K147" s="5">
        <f>Table2[[#This Row],[2020 PRELIM]]-Table2[[#This Row],[2019 ORIG BUD]]</f>
        <v>980</v>
      </c>
      <c r="L147" s="5"/>
    </row>
    <row r="148" spans="1:12" x14ac:dyDescent="0.25">
      <c r="A148" t="s">
        <v>142</v>
      </c>
      <c r="B148" t="s">
        <v>89</v>
      </c>
      <c r="C148" t="s">
        <v>152</v>
      </c>
      <c r="D148" t="s">
        <v>8</v>
      </c>
      <c r="E148" t="s">
        <v>72</v>
      </c>
      <c r="F148" s="5">
        <v>17.489999999999998</v>
      </c>
      <c r="G148" s="5">
        <v>0</v>
      </c>
      <c r="H148" s="5">
        <v>0</v>
      </c>
      <c r="I148" s="5">
        <v>1100</v>
      </c>
      <c r="J148" s="5">
        <v>964</v>
      </c>
      <c r="K148" s="5">
        <f>Table2[[#This Row],[2020 PRELIM]]-Table2[[#This Row],[2019 ORIG BUD]]</f>
        <v>964</v>
      </c>
      <c r="L148" s="5"/>
    </row>
    <row r="149" spans="1:12" x14ac:dyDescent="0.25">
      <c r="A149" t="s">
        <v>166</v>
      </c>
      <c r="B149" t="s">
        <v>89</v>
      </c>
      <c r="C149" t="s">
        <v>177</v>
      </c>
      <c r="D149" t="s">
        <v>8</v>
      </c>
      <c r="E149" t="s">
        <v>72</v>
      </c>
      <c r="F149" s="5">
        <v>47.82</v>
      </c>
      <c r="G149" s="5">
        <v>0</v>
      </c>
      <c r="H149" s="5">
        <v>0</v>
      </c>
      <c r="I149" s="5">
        <v>2100</v>
      </c>
      <c r="J149" s="5">
        <v>1764</v>
      </c>
      <c r="K149" s="5">
        <f>Table2[[#This Row],[2020 PRELIM]]-Table2[[#This Row],[2019 ORIG BUD]]</f>
        <v>1764</v>
      </c>
      <c r="L149" s="5"/>
    </row>
    <row r="150" spans="1:12" x14ac:dyDescent="0.25">
      <c r="A150" t="s">
        <v>195</v>
      </c>
      <c r="B150" t="s">
        <v>89</v>
      </c>
      <c r="C150" t="s">
        <v>207</v>
      </c>
      <c r="D150" t="s">
        <v>8</v>
      </c>
      <c r="E150" t="s">
        <v>72</v>
      </c>
      <c r="F150" s="5">
        <v>4.0599999999999996</v>
      </c>
      <c r="G150" s="5">
        <v>0</v>
      </c>
      <c r="H150" s="5">
        <v>0</v>
      </c>
      <c r="I150" s="5">
        <v>200</v>
      </c>
      <c r="J150" s="5">
        <v>351</v>
      </c>
      <c r="K150" s="5">
        <f>Table2[[#This Row],[2020 PRELIM]]-Table2[[#This Row],[2019 ORIG BUD]]</f>
        <v>351</v>
      </c>
      <c r="L150" s="5"/>
    </row>
    <row r="151" spans="1:12" x14ac:dyDescent="0.25">
      <c r="A151" t="s">
        <v>233</v>
      </c>
      <c r="B151" t="s">
        <v>89</v>
      </c>
      <c r="C151" t="s">
        <v>250</v>
      </c>
      <c r="D151" t="s">
        <v>8</v>
      </c>
      <c r="E151" t="s">
        <v>72</v>
      </c>
      <c r="F151" s="5">
        <v>137.02000000000001</v>
      </c>
      <c r="G151" s="5">
        <v>0</v>
      </c>
      <c r="H151" s="5">
        <v>0</v>
      </c>
      <c r="I151" s="5">
        <v>4600</v>
      </c>
      <c r="J151" s="5">
        <v>5237</v>
      </c>
      <c r="K151" s="5">
        <f>Table2[[#This Row],[2020 PRELIM]]-Table2[[#This Row],[2019 ORIG BUD]]</f>
        <v>5237</v>
      </c>
      <c r="L151" s="5"/>
    </row>
    <row r="152" spans="1:12" x14ac:dyDescent="0.25">
      <c r="A152" t="s">
        <v>281</v>
      </c>
      <c r="B152" t="s">
        <v>89</v>
      </c>
      <c r="C152" t="s">
        <v>288</v>
      </c>
      <c r="D152" t="s">
        <v>8</v>
      </c>
      <c r="E152" t="s">
        <v>72</v>
      </c>
      <c r="F152" s="5">
        <v>0</v>
      </c>
      <c r="G152" s="5">
        <v>0</v>
      </c>
      <c r="H152" s="5">
        <v>0</v>
      </c>
      <c r="I152" s="5">
        <v>3</v>
      </c>
      <c r="J152" s="5">
        <v>6</v>
      </c>
      <c r="K152" s="5">
        <f>Table2[[#This Row],[2020 PRELIM]]-Table2[[#This Row],[2019 ORIG BUD]]</f>
        <v>6</v>
      </c>
      <c r="L152" s="5"/>
    </row>
    <row r="153" spans="1:12" x14ac:dyDescent="0.25">
      <c r="A153" t="s">
        <v>295</v>
      </c>
      <c r="B153" t="s">
        <v>89</v>
      </c>
      <c r="C153" t="s">
        <v>304</v>
      </c>
      <c r="D153" t="s">
        <v>8</v>
      </c>
      <c r="E153" t="s">
        <v>72</v>
      </c>
      <c r="F153" s="5">
        <v>10.08</v>
      </c>
      <c r="G153" s="5">
        <v>0</v>
      </c>
      <c r="H153" s="5">
        <v>0</v>
      </c>
      <c r="I153" s="5">
        <v>242</v>
      </c>
      <c r="J153" s="5">
        <v>210</v>
      </c>
      <c r="K153" s="5">
        <f>Table2[[#This Row],[2020 PRELIM]]-Table2[[#This Row],[2019 ORIG BUD]]</f>
        <v>210</v>
      </c>
      <c r="L153" s="5"/>
    </row>
    <row r="154" spans="1:12" x14ac:dyDescent="0.25">
      <c r="A154" t="s">
        <v>313</v>
      </c>
      <c r="B154" t="s">
        <v>89</v>
      </c>
      <c r="C154" t="s">
        <v>320</v>
      </c>
      <c r="D154" t="s">
        <v>8</v>
      </c>
      <c r="E154" t="s">
        <v>72</v>
      </c>
      <c r="F154" s="5">
        <v>0</v>
      </c>
      <c r="G154" s="5">
        <v>0</v>
      </c>
      <c r="H154" s="5">
        <v>0</v>
      </c>
      <c r="I154" s="5">
        <v>114</v>
      </c>
      <c r="J154" s="5">
        <v>78</v>
      </c>
      <c r="K154" s="5">
        <f>Table2[[#This Row],[2020 PRELIM]]-Table2[[#This Row],[2019 ORIG BUD]]</f>
        <v>78</v>
      </c>
      <c r="L154" s="5"/>
    </row>
    <row r="155" spans="1:12" x14ac:dyDescent="0.25">
      <c r="A155" t="s">
        <v>327</v>
      </c>
      <c r="B155" t="s">
        <v>89</v>
      </c>
      <c r="C155" t="s">
        <v>335</v>
      </c>
      <c r="D155" t="s">
        <v>8</v>
      </c>
      <c r="E155" t="s">
        <v>72</v>
      </c>
      <c r="F155" s="5">
        <v>0</v>
      </c>
      <c r="G155" s="5">
        <v>0</v>
      </c>
      <c r="H155" s="5">
        <v>0</v>
      </c>
      <c r="I155" s="5">
        <v>756</v>
      </c>
      <c r="J155" s="5">
        <v>564</v>
      </c>
      <c r="K155" s="5">
        <f>Table2[[#This Row],[2020 PRELIM]]-Table2[[#This Row],[2019 ORIG BUD]]</f>
        <v>564</v>
      </c>
      <c r="L155" s="5"/>
    </row>
    <row r="156" spans="1:12" x14ac:dyDescent="0.25">
      <c r="A156" t="s">
        <v>357</v>
      </c>
      <c r="B156" t="s">
        <v>89</v>
      </c>
      <c r="C156" t="s">
        <v>367</v>
      </c>
      <c r="D156" t="s">
        <v>8</v>
      </c>
      <c r="E156" t="s">
        <v>72</v>
      </c>
      <c r="F156" s="5">
        <v>104.3</v>
      </c>
      <c r="G156" s="5">
        <v>0</v>
      </c>
      <c r="H156" s="5">
        <v>0</v>
      </c>
      <c r="I156" s="5">
        <v>3900</v>
      </c>
      <c r="J156" s="5">
        <v>3297</v>
      </c>
      <c r="K156" s="5">
        <f>Table2[[#This Row],[2020 PRELIM]]-Table2[[#This Row],[2019 ORIG BUD]]</f>
        <v>3297</v>
      </c>
      <c r="L156" s="5"/>
    </row>
    <row r="157" spans="1:12" s="1" customFormat="1" x14ac:dyDescent="0.25">
      <c r="C157" s="1" t="s">
        <v>1252</v>
      </c>
      <c r="F157" s="4">
        <f>SUBTOTAL(109,F72:F156)</f>
        <v>1746922.1000000006</v>
      </c>
      <c r="G157" s="4">
        <f t="shared" ref="G157:K157" si="3">SUBTOTAL(109,G72:G156)</f>
        <v>1901630</v>
      </c>
      <c r="H157" s="4">
        <f t="shared" si="3"/>
        <v>1943727</v>
      </c>
      <c r="I157" s="4">
        <f t="shared" si="3"/>
        <v>1963335</v>
      </c>
      <c r="J157" s="4">
        <f t="shared" si="3"/>
        <v>2089233</v>
      </c>
      <c r="K157" s="4">
        <f t="shared" si="3"/>
        <v>187603</v>
      </c>
      <c r="L157" s="4"/>
    </row>
    <row r="158" spans="1:12" x14ac:dyDescent="0.25">
      <c r="K158" s="8">
        <f>Table2[[#This Row],[2020 PRELIM]]-Table2[[#This Row],[2019 ORIG BUD]]</f>
        <v>0</v>
      </c>
      <c r="L158" s="5"/>
    </row>
    <row r="159" spans="1:12" x14ac:dyDescent="0.25">
      <c r="A159" t="s">
        <v>69</v>
      </c>
      <c r="B159" t="s">
        <v>91</v>
      </c>
      <c r="C159" t="s">
        <v>92</v>
      </c>
      <c r="D159" t="s">
        <v>8</v>
      </c>
      <c r="E159" t="s">
        <v>72</v>
      </c>
      <c r="F159" s="5">
        <v>3971.25</v>
      </c>
      <c r="G159" s="5">
        <v>4000</v>
      </c>
      <c r="H159" s="5">
        <v>4000</v>
      </c>
      <c r="I159" s="5">
        <v>4200</v>
      </c>
      <c r="J159" s="5">
        <v>4000</v>
      </c>
      <c r="K159" s="5">
        <f>Table2[[#This Row],[2020 PRELIM]]-Table2[[#This Row],[2019 ORIG BUD]]</f>
        <v>0</v>
      </c>
      <c r="L159" s="5"/>
    </row>
    <row r="160" spans="1:12" x14ac:dyDescent="0.25">
      <c r="A160" t="s">
        <v>166</v>
      </c>
      <c r="B160" t="s">
        <v>91</v>
      </c>
      <c r="C160" t="s">
        <v>178</v>
      </c>
      <c r="D160" t="s">
        <v>8</v>
      </c>
      <c r="E160" t="s">
        <v>72</v>
      </c>
      <c r="F160" s="5">
        <v>3079.56</v>
      </c>
      <c r="G160" s="5">
        <v>3080</v>
      </c>
      <c r="H160" s="5">
        <v>3080</v>
      </c>
      <c r="I160" s="5">
        <v>3080</v>
      </c>
      <c r="J160" s="5">
        <v>3080</v>
      </c>
      <c r="K160" s="5">
        <f>Table2[[#This Row],[2020 PRELIM]]-Table2[[#This Row],[2019 ORIG BUD]]</f>
        <v>0</v>
      </c>
      <c r="L160" s="5"/>
    </row>
    <row r="161" spans="1:12" x14ac:dyDescent="0.25">
      <c r="A161" t="s">
        <v>195</v>
      </c>
      <c r="B161" t="s">
        <v>91</v>
      </c>
      <c r="C161" t="s">
        <v>208</v>
      </c>
      <c r="D161" t="s">
        <v>8</v>
      </c>
      <c r="E161" t="s">
        <v>72</v>
      </c>
      <c r="F161" s="5">
        <v>46.52</v>
      </c>
      <c r="G161" s="5">
        <v>775</v>
      </c>
      <c r="H161" s="5">
        <v>775</v>
      </c>
      <c r="I161" s="5">
        <v>400</v>
      </c>
      <c r="J161" s="5">
        <v>775</v>
      </c>
      <c r="K161" s="5">
        <f>Table2[[#This Row],[2020 PRELIM]]-Table2[[#This Row],[2019 ORIG BUD]]</f>
        <v>0</v>
      </c>
      <c r="L161" s="5"/>
    </row>
    <row r="162" spans="1:12" x14ac:dyDescent="0.25">
      <c r="A162" t="s">
        <v>233</v>
      </c>
      <c r="B162" t="s">
        <v>91</v>
      </c>
      <c r="C162" t="s">
        <v>251</v>
      </c>
      <c r="D162" t="s">
        <v>8</v>
      </c>
      <c r="E162" t="s">
        <v>72</v>
      </c>
      <c r="F162" s="5">
        <v>29872.93</v>
      </c>
      <c r="G162" s="5">
        <v>12875</v>
      </c>
      <c r="H162" s="5">
        <v>17730</v>
      </c>
      <c r="I162" s="5">
        <v>17000</v>
      </c>
      <c r="J162" s="5">
        <v>12875</v>
      </c>
      <c r="K162" s="5">
        <f>Table2[[#This Row],[2020 PRELIM]]-Table2[[#This Row],[2019 ORIG BUD]]</f>
        <v>0</v>
      </c>
      <c r="L162" s="5"/>
    </row>
    <row r="163" spans="1:12" x14ac:dyDescent="0.25">
      <c r="A163" t="s">
        <v>281</v>
      </c>
      <c r="B163" t="s">
        <v>91</v>
      </c>
      <c r="C163" t="s">
        <v>289</v>
      </c>
      <c r="D163" t="s">
        <v>8</v>
      </c>
      <c r="E163" t="s">
        <v>72</v>
      </c>
      <c r="F163" s="5">
        <v>426.11</v>
      </c>
      <c r="G163" s="5">
        <v>650</v>
      </c>
      <c r="H163" s="5">
        <v>650</v>
      </c>
      <c r="I163" s="5">
        <v>700</v>
      </c>
      <c r="J163" s="5">
        <v>650</v>
      </c>
      <c r="K163" s="5">
        <f>Table2[[#This Row],[2020 PRELIM]]-Table2[[#This Row],[2019 ORIG BUD]]</f>
        <v>0</v>
      </c>
      <c r="L163" s="5"/>
    </row>
    <row r="164" spans="1:12" x14ac:dyDescent="0.25">
      <c r="A164" t="s">
        <v>295</v>
      </c>
      <c r="B164" t="s">
        <v>91</v>
      </c>
      <c r="C164" t="s">
        <v>305</v>
      </c>
      <c r="D164" t="s">
        <v>8</v>
      </c>
      <c r="E164" t="s">
        <v>72</v>
      </c>
      <c r="F164" s="5">
        <v>1603.01</v>
      </c>
      <c r="G164" s="5">
        <v>2500</v>
      </c>
      <c r="H164" s="5">
        <v>2500</v>
      </c>
      <c r="I164" s="5">
        <v>2500</v>
      </c>
      <c r="J164" s="5">
        <v>2500</v>
      </c>
      <c r="K164" s="5">
        <f>Table2[[#This Row],[2020 PRELIM]]-Table2[[#This Row],[2019 ORIG BUD]]</f>
        <v>0</v>
      </c>
      <c r="L164" s="5"/>
    </row>
    <row r="165" spans="1:12" x14ac:dyDescent="0.25">
      <c r="A165" t="s">
        <v>313</v>
      </c>
      <c r="B165" t="s">
        <v>91</v>
      </c>
      <c r="C165" t="s">
        <v>321</v>
      </c>
      <c r="D165" t="s">
        <v>8</v>
      </c>
      <c r="E165" t="s">
        <v>72</v>
      </c>
      <c r="F165" s="5">
        <v>-396.09</v>
      </c>
      <c r="G165" s="5">
        <v>250</v>
      </c>
      <c r="H165" s="5">
        <v>250</v>
      </c>
      <c r="I165" s="5">
        <v>250</v>
      </c>
      <c r="J165" s="5">
        <v>250</v>
      </c>
      <c r="K165" s="5">
        <f>Table2[[#This Row],[2020 PRELIM]]-Table2[[#This Row],[2019 ORIG BUD]]</f>
        <v>0</v>
      </c>
      <c r="L165" s="5"/>
    </row>
    <row r="166" spans="1:12" x14ac:dyDescent="0.25">
      <c r="A166" t="s">
        <v>327</v>
      </c>
      <c r="B166" t="s">
        <v>91</v>
      </c>
      <c r="C166" t="s">
        <v>336</v>
      </c>
      <c r="D166" t="s">
        <v>8</v>
      </c>
      <c r="E166" t="s">
        <v>72</v>
      </c>
      <c r="F166" s="5">
        <v>8861.25</v>
      </c>
      <c r="G166" s="5">
        <v>9000</v>
      </c>
      <c r="H166" s="5">
        <v>9000</v>
      </c>
      <c r="I166" s="5">
        <v>9000</v>
      </c>
      <c r="J166" s="5">
        <v>9000</v>
      </c>
      <c r="K166" s="5">
        <f>Table2[[#This Row],[2020 PRELIM]]-Table2[[#This Row],[2019 ORIG BUD]]</f>
        <v>0</v>
      </c>
      <c r="L166" s="5"/>
    </row>
    <row r="167" spans="1:12" x14ac:dyDescent="0.25">
      <c r="A167" t="s">
        <v>357</v>
      </c>
      <c r="B167" t="s">
        <v>91</v>
      </c>
      <c r="C167" t="s">
        <v>368</v>
      </c>
      <c r="D167" t="s">
        <v>8</v>
      </c>
      <c r="E167" t="s">
        <v>72</v>
      </c>
      <c r="F167" s="5">
        <v>755.07</v>
      </c>
      <c r="G167" s="5">
        <v>750</v>
      </c>
      <c r="H167" s="5">
        <v>750</v>
      </c>
      <c r="I167" s="5">
        <v>750</v>
      </c>
      <c r="J167" s="5">
        <v>750</v>
      </c>
      <c r="K167" s="5">
        <f>Table2[[#This Row],[2020 PRELIM]]-Table2[[#This Row],[2019 ORIG BUD]]</f>
        <v>0</v>
      </c>
      <c r="L167" s="5"/>
    </row>
    <row r="168" spans="1:12" x14ac:dyDescent="0.25">
      <c r="A168" t="s">
        <v>381</v>
      </c>
      <c r="B168" t="s">
        <v>91</v>
      </c>
      <c r="C168" t="s">
        <v>382</v>
      </c>
      <c r="D168" t="s">
        <v>8</v>
      </c>
      <c r="E168" t="s">
        <v>72</v>
      </c>
      <c r="F168" s="5">
        <v>6292.28</v>
      </c>
      <c r="G168" s="5">
        <v>11000</v>
      </c>
      <c r="H168" s="5">
        <v>11012</v>
      </c>
      <c r="I168" s="5">
        <v>12000</v>
      </c>
      <c r="J168" s="5">
        <v>11000</v>
      </c>
      <c r="K168" s="5">
        <f>Table2[[#This Row],[2020 PRELIM]]-Table2[[#This Row],[2019 ORIG BUD]]</f>
        <v>0</v>
      </c>
      <c r="L168" s="5"/>
    </row>
    <row r="169" spans="1:12" x14ac:dyDescent="0.25">
      <c r="A169" t="s">
        <v>281</v>
      </c>
      <c r="B169" t="s">
        <v>290</v>
      </c>
      <c r="C169" t="s">
        <v>291</v>
      </c>
      <c r="D169" t="s">
        <v>8</v>
      </c>
      <c r="E169" t="s">
        <v>72</v>
      </c>
      <c r="F169" s="5">
        <v>0</v>
      </c>
      <c r="G169" s="5">
        <v>100</v>
      </c>
      <c r="H169" s="5">
        <v>100</v>
      </c>
      <c r="I169" s="5">
        <v>50</v>
      </c>
      <c r="J169" s="5">
        <v>100</v>
      </c>
      <c r="K169" s="5">
        <f>Table2[[#This Row],[2020 PRELIM]]-Table2[[#This Row],[2019 ORIG BUD]]</f>
        <v>0</v>
      </c>
      <c r="L169" s="5"/>
    </row>
    <row r="170" spans="1:12" x14ac:dyDescent="0.25">
      <c r="A170" t="s">
        <v>69</v>
      </c>
      <c r="B170" t="s">
        <v>93</v>
      </c>
      <c r="C170" t="s">
        <v>94</v>
      </c>
      <c r="D170" t="s">
        <v>8</v>
      </c>
      <c r="E170" t="s">
        <v>72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f>Table2[[#This Row],[2020 PRELIM]]-Table2[[#This Row],[2019 ORIG BUD]]</f>
        <v>0</v>
      </c>
      <c r="L170" s="5"/>
    </row>
    <row r="171" spans="1:12" x14ac:dyDescent="0.25">
      <c r="A171" t="s">
        <v>166</v>
      </c>
      <c r="B171" t="s">
        <v>93</v>
      </c>
      <c r="C171" t="s">
        <v>179</v>
      </c>
      <c r="D171" t="s">
        <v>8</v>
      </c>
      <c r="E171" t="s">
        <v>72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f>Table2[[#This Row],[2020 PRELIM]]-Table2[[#This Row],[2019 ORIG BUD]]</f>
        <v>0</v>
      </c>
      <c r="L171" s="5"/>
    </row>
    <row r="172" spans="1:12" x14ac:dyDescent="0.25">
      <c r="A172" t="s">
        <v>195</v>
      </c>
      <c r="B172" t="s">
        <v>93</v>
      </c>
      <c r="C172" t="s">
        <v>209</v>
      </c>
      <c r="D172" t="s">
        <v>8</v>
      </c>
      <c r="E172" t="s">
        <v>72</v>
      </c>
      <c r="F172" s="5">
        <v>0</v>
      </c>
      <c r="G172" s="5">
        <v>0</v>
      </c>
      <c r="H172" s="5">
        <v>1497</v>
      </c>
      <c r="I172" s="5">
        <v>1699.3</v>
      </c>
      <c r="J172" s="5">
        <v>0</v>
      </c>
      <c r="K172" s="5">
        <f>Table2[[#This Row],[2020 PRELIM]]-Table2[[#This Row],[2019 ORIG BUD]]</f>
        <v>0</v>
      </c>
      <c r="L172" s="5"/>
    </row>
    <row r="173" spans="1:12" x14ac:dyDescent="0.25">
      <c r="A173" t="s">
        <v>233</v>
      </c>
      <c r="B173" t="s">
        <v>93</v>
      </c>
      <c r="C173" t="s">
        <v>252</v>
      </c>
      <c r="D173" t="s">
        <v>8</v>
      </c>
      <c r="E173" t="s">
        <v>72</v>
      </c>
      <c r="F173" s="5">
        <v>0</v>
      </c>
      <c r="G173" s="5">
        <v>12500</v>
      </c>
      <c r="H173" s="5">
        <v>19300</v>
      </c>
      <c r="I173" s="5">
        <v>12500</v>
      </c>
      <c r="J173" s="5">
        <v>12500</v>
      </c>
      <c r="K173" s="5">
        <f>Table2[[#This Row],[2020 PRELIM]]-Table2[[#This Row],[2019 ORIG BUD]]</f>
        <v>0</v>
      </c>
      <c r="L173" s="5"/>
    </row>
    <row r="174" spans="1:12" x14ac:dyDescent="0.25">
      <c r="A174" t="s">
        <v>281</v>
      </c>
      <c r="B174" t="s">
        <v>93</v>
      </c>
      <c r="C174" t="s">
        <v>292</v>
      </c>
      <c r="D174" t="s">
        <v>8</v>
      </c>
      <c r="E174" t="s">
        <v>72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f>Table2[[#This Row],[2020 PRELIM]]-Table2[[#This Row],[2019 ORIG BUD]]</f>
        <v>0</v>
      </c>
      <c r="L174" s="5"/>
    </row>
    <row r="175" spans="1:12" x14ac:dyDescent="0.25">
      <c r="A175" t="s">
        <v>295</v>
      </c>
      <c r="B175" t="s">
        <v>93</v>
      </c>
      <c r="C175" t="s">
        <v>306</v>
      </c>
      <c r="D175" t="s">
        <v>8</v>
      </c>
      <c r="E175" t="s">
        <v>72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f>Table2[[#This Row],[2020 PRELIM]]-Table2[[#This Row],[2019 ORIG BUD]]</f>
        <v>0</v>
      </c>
      <c r="L175" s="5"/>
    </row>
    <row r="176" spans="1:12" x14ac:dyDescent="0.25">
      <c r="A176" t="s">
        <v>327</v>
      </c>
      <c r="B176" t="s">
        <v>93</v>
      </c>
      <c r="C176" t="s">
        <v>337</v>
      </c>
      <c r="D176" t="s">
        <v>8</v>
      </c>
      <c r="E176" t="s">
        <v>72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f>Table2[[#This Row],[2020 PRELIM]]-Table2[[#This Row],[2019 ORIG BUD]]</f>
        <v>0</v>
      </c>
      <c r="L176" s="5"/>
    </row>
    <row r="177" spans="1:12" x14ac:dyDescent="0.25">
      <c r="A177" t="s">
        <v>357</v>
      </c>
      <c r="B177" t="s">
        <v>93</v>
      </c>
      <c r="C177" t="s">
        <v>369</v>
      </c>
      <c r="D177" t="s">
        <v>8</v>
      </c>
      <c r="E177" t="s">
        <v>72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f>Table2[[#This Row],[2020 PRELIM]]-Table2[[#This Row],[2019 ORIG BUD]]</f>
        <v>0</v>
      </c>
      <c r="L177" s="5"/>
    </row>
    <row r="178" spans="1:12" x14ac:dyDescent="0.25">
      <c r="A178" t="s">
        <v>381</v>
      </c>
      <c r="B178" t="s">
        <v>93</v>
      </c>
      <c r="C178" t="s">
        <v>383</v>
      </c>
      <c r="D178" t="s">
        <v>8</v>
      </c>
      <c r="E178" t="s">
        <v>72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f>Table2[[#This Row],[2020 PRELIM]]-Table2[[#This Row],[2019 ORIG BUD]]</f>
        <v>0</v>
      </c>
      <c r="L178" s="5"/>
    </row>
    <row r="179" spans="1:12" s="1" customFormat="1" x14ac:dyDescent="0.25">
      <c r="C179" s="1" t="s">
        <v>1251</v>
      </c>
      <c r="F179" s="4">
        <f>SUBTOTAL(109,F159:F178)</f>
        <v>54511.890000000007</v>
      </c>
      <c r="G179" s="4">
        <f t="shared" ref="G179:K179" si="4">SUBTOTAL(109,G159:G178)</f>
        <v>57480</v>
      </c>
      <c r="H179" s="4">
        <f t="shared" si="4"/>
        <v>70644</v>
      </c>
      <c r="I179" s="4">
        <f t="shared" si="4"/>
        <v>64129.3</v>
      </c>
      <c r="J179" s="4">
        <f t="shared" si="4"/>
        <v>57480</v>
      </c>
      <c r="K179" s="4">
        <f t="shared" si="4"/>
        <v>0</v>
      </c>
      <c r="L179" s="4"/>
    </row>
    <row r="180" spans="1:12" x14ac:dyDescent="0.25">
      <c r="K180" s="8">
        <f>Table2[[#This Row],[2020 PRELIM]]-Table2[[#This Row],[2019 ORIG BUD]]</f>
        <v>0</v>
      </c>
      <c r="L180" s="5"/>
    </row>
    <row r="181" spans="1:12" x14ac:dyDescent="0.25">
      <c r="K181" s="8">
        <f>Table2[[#This Row],[2020 PRELIM]]-Table2[[#This Row],[2019 ORIG BUD]]</f>
        <v>0</v>
      </c>
      <c r="L181" s="5"/>
    </row>
    <row r="182" spans="1:12" x14ac:dyDescent="0.25">
      <c r="A182" t="s">
        <v>69</v>
      </c>
      <c r="B182" t="s">
        <v>95</v>
      </c>
      <c r="C182" t="s">
        <v>96</v>
      </c>
      <c r="D182" t="s">
        <v>8</v>
      </c>
      <c r="E182" t="s">
        <v>72</v>
      </c>
      <c r="F182" s="5">
        <v>38845.760000000002</v>
      </c>
      <c r="G182" s="5">
        <v>43230</v>
      </c>
      <c r="H182" s="5">
        <v>43230</v>
      </c>
      <c r="I182" s="5">
        <v>43230</v>
      </c>
      <c r="J182" s="5">
        <v>43230</v>
      </c>
      <c r="K182" s="5">
        <f>Table2[[#This Row],[2020 PRELIM]]-Table2[[#This Row],[2019 ORIG BUD]]</f>
        <v>0</v>
      </c>
      <c r="L182" s="5"/>
    </row>
    <row r="183" spans="1:12" x14ac:dyDescent="0.25">
      <c r="A183" t="s">
        <v>142</v>
      </c>
      <c r="B183" t="s">
        <v>95</v>
      </c>
      <c r="C183" t="s">
        <v>153</v>
      </c>
      <c r="D183" t="s">
        <v>8</v>
      </c>
      <c r="E183" t="s">
        <v>72</v>
      </c>
      <c r="F183" s="5">
        <v>29374</v>
      </c>
      <c r="G183" s="5">
        <v>32500</v>
      </c>
      <c r="H183" s="5">
        <v>32500</v>
      </c>
      <c r="I183" s="5">
        <v>32500</v>
      </c>
      <c r="J183" s="5">
        <v>32500</v>
      </c>
      <c r="K183" s="5">
        <f>Table2[[#This Row],[2020 PRELIM]]-Table2[[#This Row],[2019 ORIG BUD]]</f>
        <v>0</v>
      </c>
      <c r="L183" s="5"/>
    </row>
    <row r="184" spans="1:12" x14ac:dyDescent="0.25">
      <c r="A184" t="s">
        <v>166</v>
      </c>
      <c r="B184" t="s">
        <v>95</v>
      </c>
      <c r="C184" t="s">
        <v>180</v>
      </c>
      <c r="D184" t="s">
        <v>8</v>
      </c>
      <c r="E184" t="s">
        <v>72</v>
      </c>
      <c r="F184" s="5">
        <v>61048.1</v>
      </c>
      <c r="G184" s="5">
        <v>65900</v>
      </c>
      <c r="H184" s="5">
        <v>65900</v>
      </c>
      <c r="I184" s="5">
        <v>67500</v>
      </c>
      <c r="J184" s="5">
        <v>65900</v>
      </c>
      <c r="K184" s="5">
        <f>Table2[[#This Row],[2020 PRELIM]]-Table2[[#This Row],[2019 ORIG BUD]]</f>
        <v>0</v>
      </c>
      <c r="L184" s="5"/>
    </row>
    <row r="185" spans="1:12" x14ac:dyDescent="0.25">
      <c r="A185" t="s">
        <v>195</v>
      </c>
      <c r="B185" t="s">
        <v>95</v>
      </c>
      <c r="C185" t="s">
        <v>210</v>
      </c>
      <c r="D185" t="s">
        <v>8</v>
      </c>
      <c r="E185" t="s">
        <v>72</v>
      </c>
      <c r="F185" s="5">
        <v>9818.52</v>
      </c>
      <c r="G185" s="5">
        <v>10832</v>
      </c>
      <c r="H185" s="5">
        <v>10832</v>
      </c>
      <c r="I185" s="5">
        <v>10832</v>
      </c>
      <c r="J185" s="5">
        <v>10832</v>
      </c>
      <c r="K185" s="5">
        <f>Table2[[#This Row],[2020 PRELIM]]-Table2[[#This Row],[2019 ORIG BUD]]</f>
        <v>0</v>
      </c>
      <c r="L185" s="5"/>
    </row>
    <row r="186" spans="1:12" x14ac:dyDescent="0.25">
      <c r="A186" t="s">
        <v>233</v>
      </c>
      <c r="B186" t="s">
        <v>95</v>
      </c>
      <c r="C186" t="s">
        <v>253</v>
      </c>
      <c r="D186" t="s">
        <v>8</v>
      </c>
      <c r="E186" t="s">
        <v>72</v>
      </c>
      <c r="F186" s="5">
        <v>174761.98</v>
      </c>
      <c r="G186" s="5">
        <v>183823</v>
      </c>
      <c r="H186" s="5">
        <v>183823</v>
      </c>
      <c r="I186" s="5">
        <v>183823</v>
      </c>
      <c r="J186" s="5">
        <v>183823</v>
      </c>
      <c r="K186" s="5">
        <f>Table2[[#This Row],[2020 PRELIM]]-Table2[[#This Row],[2019 ORIG BUD]]</f>
        <v>0</v>
      </c>
      <c r="L186" s="5"/>
    </row>
    <row r="187" spans="1:12" x14ac:dyDescent="0.25">
      <c r="A187" t="s">
        <v>295</v>
      </c>
      <c r="B187" t="s">
        <v>95</v>
      </c>
      <c r="C187" t="s">
        <v>307</v>
      </c>
      <c r="D187" t="s">
        <v>8</v>
      </c>
      <c r="E187" t="s">
        <v>72</v>
      </c>
      <c r="F187" s="5">
        <v>9791</v>
      </c>
      <c r="G187" s="5">
        <v>10832</v>
      </c>
      <c r="H187" s="5">
        <v>10832</v>
      </c>
      <c r="I187" s="5">
        <v>10832</v>
      </c>
      <c r="J187" s="5">
        <v>10832</v>
      </c>
      <c r="K187" s="5">
        <f>Table2[[#This Row],[2020 PRELIM]]-Table2[[#This Row],[2019 ORIG BUD]]</f>
        <v>0</v>
      </c>
      <c r="L187" s="5"/>
    </row>
    <row r="188" spans="1:12" x14ac:dyDescent="0.25">
      <c r="A188" t="s">
        <v>327</v>
      </c>
      <c r="B188" t="s">
        <v>95</v>
      </c>
      <c r="C188" t="s">
        <v>338</v>
      </c>
      <c r="D188" t="s">
        <v>8</v>
      </c>
      <c r="E188" t="s">
        <v>72</v>
      </c>
      <c r="F188" s="5">
        <v>25212.98</v>
      </c>
      <c r="G188" s="5">
        <v>25000</v>
      </c>
      <c r="H188" s="5">
        <v>25000</v>
      </c>
      <c r="I188" s="5">
        <v>27735.64</v>
      </c>
      <c r="J188" s="5">
        <v>25000</v>
      </c>
      <c r="K188" s="5">
        <f>Table2[[#This Row],[2020 PRELIM]]-Table2[[#This Row],[2019 ORIG BUD]]</f>
        <v>0</v>
      </c>
      <c r="L188" s="5"/>
    </row>
    <row r="189" spans="1:12" x14ac:dyDescent="0.25">
      <c r="A189" t="s">
        <v>357</v>
      </c>
      <c r="B189" t="s">
        <v>95</v>
      </c>
      <c r="C189" t="s">
        <v>370</v>
      </c>
      <c r="D189" t="s">
        <v>8</v>
      </c>
      <c r="E189" t="s">
        <v>72</v>
      </c>
      <c r="F189" s="5">
        <v>93325.81</v>
      </c>
      <c r="G189" s="5">
        <v>103084</v>
      </c>
      <c r="H189" s="5">
        <v>103084</v>
      </c>
      <c r="I189" s="5">
        <v>103097.12</v>
      </c>
      <c r="J189" s="5">
        <v>103084</v>
      </c>
      <c r="K189" s="5">
        <f>Table2[[#This Row],[2020 PRELIM]]-Table2[[#This Row],[2019 ORIG BUD]]</f>
        <v>0</v>
      </c>
      <c r="L189" s="5"/>
    </row>
    <row r="190" spans="1:12" x14ac:dyDescent="0.25">
      <c r="A190" t="s">
        <v>381</v>
      </c>
      <c r="B190" t="s">
        <v>95</v>
      </c>
      <c r="C190" t="s">
        <v>384</v>
      </c>
      <c r="D190" t="s">
        <v>8</v>
      </c>
      <c r="E190" t="s">
        <v>72</v>
      </c>
      <c r="F190" s="5">
        <v>1682.77</v>
      </c>
      <c r="G190" s="5">
        <v>2000</v>
      </c>
      <c r="H190" s="5">
        <v>3150</v>
      </c>
      <c r="I190" s="5">
        <v>2000</v>
      </c>
      <c r="J190" s="5">
        <v>2000</v>
      </c>
      <c r="K190" s="5">
        <f>Table2[[#This Row],[2020 PRELIM]]-Table2[[#This Row],[2019 ORIG BUD]]</f>
        <v>0</v>
      </c>
      <c r="L190" s="5"/>
    </row>
    <row r="191" spans="1:12" x14ac:dyDescent="0.25">
      <c r="A191" t="s">
        <v>166</v>
      </c>
      <c r="B191" t="s">
        <v>181</v>
      </c>
      <c r="C191" t="s">
        <v>182</v>
      </c>
      <c r="D191" t="s">
        <v>8</v>
      </c>
      <c r="E191" t="s">
        <v>72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f>Table2[[#This Row],[2020 PRELIM]]-Table2[[#This Row],[2019 ORIG BUD]]</f>
        <v>0</v>
      </c>
      <c r="L191" s="5"/>
    </row>
    <row r="192" spans="1:12" x14ac:dyDescent="0.25">
      <c r="A192" t="s">
        <v>233</v>
      </c>
      <c r="B192" t="s">
        <v>181</v>
      </c>
      <c r="C192" t="s">
        <v>254</v>
      </c>
      <c r="D192" t="s">
        <v>8</v>
      </c>
      <c r="E192" t="s">
        <v>72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f>Table2[[#This Row],[2020 PRELIM]]-Table2[[#This Row],[2019 ORIG BUD]]</f>
        <v>0</v>
      </c>
      <c r="L192" s="5"/>
    </row>
    <row r="193" spans="1:12" s="1" customFormat="1" x14ac:dyDescent="0.25">
      <c r="C193" s="1" t="s">
        <v>1250</v>
      </c>
      <c r="F193" s="4">
        <f>SUBTOTAL(109,F182:F192)</f>
        <v>443860.92</v>
      </c>
      <c r="G193" s="4">
        <f t="shared" ref="G193:K193" si="5">SUBTOTAL(109,G182:G192)</f>
        <v>477201</v>
      </c>
      <c r="H193" s="4">
        <f t="shared" si="5"/>
        <v>478351</v>
      </c>
      <c r="I193" s="4">
        <f t="shared" si="5"/>
        <v>481549.76</v>
      </c>
      <c r="J193" s="4">
        <f t="shared" si="5"/>
        <v>477201</v>
      </c>
      <c r="K193" s="4">
        <f t="shared" si="5"/>
        <v>0</v>
      </c>
      <c r="L193" s="4"/>
    </row>
    <row r="194" spans="1:12" x14ac:dyDescent="0.25">
      <c r="K194" s="8">
        <f>Table2[[#This Row],[2020 PRELIM]]-Table2[[#This Row],[2019 ORIG BUD]]</f>
        <v>0</v>
      </c>
      <c r="L194" s="5"/>
    </row>
    <row r="195" spans="1:12" x14ac:dyDescent="0.25">
      <c r="A195" t="s">
        <v>69</v>
      </c>
      <c r="B195" t="s">
        <v>97</v>
      </c>
      <c r="C195" t="s">
        <v>98</v>
      </c>
      <c r="D195" t="s">
        <v>8</v>
      </c>
      <c r="E195" t="s">
        <v>72</v>
      </c>
      <c r="F195" s="5">
        <v>5222.6099999999997</v>
      </c>
      <c r="G195" s="5">
        <v>4400</v>
      </c>
      <c r="H195" s="5">
        <v>4400</v>
      </c>
      <c r="I195" s="5">
        <v>3000</v>
      </c>
      <c r="J195" s="5">
        <v>5652</v>
      </c>
      <c r="K195" s="5">
        <f>Table2[[#This Row],[2020 PRELIM]]-Table2[[#This Row],[2019 ORIG BUD]]</f>
        <v>1252</v>
      </c>
      <c r="L195" s="5"/>
    </row>
    <row r="196" spans="1:12" x14ac:dyDescent="0.25">
      <c r="A196" t="s">
        <v>142</v>
      </c>
      <c r="B196" t="s">
        <v>97</v>
      </c>
      <c r="C196" t="s">
        <v>98</v>
      </c>
      <c r="D196" t="s">
        <v>8</v>
      </c>
      <c r="E196" t="s">
        <v>72</v>
      </c>
      <c r="F196" s="5">
        <v>1309.3900000000001</v>
      </c>
      <c r="G196" s="5">
        <v>2300</v>
      </c>
      <c r="H196" s="5">
        <v>2300</v>
      </c>
      <c r="I196" s="5">
        <v>2300</v>
      </c>
      <c r="J196" s="5">
        <v>2300</v>
      </c>
      <c r="K196" s="5">
        <f>Table2[[#This Row],[2020 PRELIM]]-Table2[[#This Row],[2019 ORIG BUD]]</f>
        <v>0</v>
      </c>
      <c r="L196" s="5"/>
    </row>
    <row r="197" spans="1:12" x14ac:dyDescent="0.25">
      <c r="A197" t="s">
        <v>166</v>
      </c>
      <c r="B197" t="s">
        <v>97</v>
      </c>
      <c r="C197" t="s">
        <v>98</v>
      </c>
      <c r="D197" t="s">
        <v>8</v>
      </c>
      <c r="E197" t="s">
        <v>72</v>
      </c>
      <c r="F197" s="5">
        <v>3011.05</v>
      </c>
      <c r="G197" s="5">
        <v>3500</v>
      </c>
      <c r="H197" s="5">
        <v>3500</v>
      </c>
      <c r="I197" s="5">
        <v>2000</v>
      </c>
      <c r="J197" s="5">
        <v>3500</v>
      </c>
      <c r="K197" s="5">
        <f>Table2[[#This Row],[2020 PRELIM]]-Table2[[#This Row],[2019 ORIG BUD]]</f>
        <v>0</v>
      </c>
      <c r="L197" s="5"/>
    </row>
    <row r="198" spans="1:12" x14ac:dyDescent="0.25">
      <c r="A198" t="s">
        <v>195</v>
      </c>
      <c r="B198" t="s">
        <v>97</v>
      </c>
      <c r="C198" t="s">
        <v>211</v>
      </c>
      <c r="D198" t="s">
        <v>8</v>
      </c>
      <c r="E198" t="s">
        <v>72</v>
      </c>
      <c r="F198" s="5">
        <v>793.01</v>
      </c>
      <c r="G198" s="5">
        <v>800</v>
      </c>
      <c r="H198" s="5">
        <v>800</v>
      </c>
      <c r="I198" s="5">
        <v>984</v>
      </c>
      <c r="J198" s="5">
        <v>800</v>
      </c>
      <c r="K198" s="5">
        <f>Table2[[#This Row],[2020 PRELIM]]-Table2[[#This Row],[2019 ORIG BUD]]</f>
        <v>0</v>
      </c>
      <c r="L198" s="5"/>
    </row>
    <row r="199" spans="1:12" x14ac:dyDescent="0.25">
      <c r="A199" t="s">
        <v>233</v>
      </c>
      <c r="B199" t="s">
        <v>97</v>
      </c>
      <c r="C199" t="s">
        <v>255</v>
      </c>
      <c r="D199" t="s">
        <v>8</v>
      </c>
      <c r="E199" t="s">
        <v>72</v>
      </c>
      <c r="F199" s="5">
        <v>30631.84</v>
      </c>
      <c r="G199" s="5">
        <v>31500</v>
      </c>
      <c r="H199" s="5">
        <v>31500</v>
      </c>
      <c r="I199" s="5">
        <v>34728</v>
      </c>
      <c r="J199" s="5">
        <v>31500</v>
      </c>
      <c r="K199" s="5">
        <f>Table2[[#This Row],[2020 PRELIM]]-Table2[[#This Row],[2019 ORIG BUD]]</f>
        <v>0</v>
      </c>
      <c r="L199" s="5"/>
    </row>
    <row r="200" spans="1:12" x14ac:dyDescent="0.25">
      <c r="A200" t="s">
        <v>327</v>
      </c>
      <c r="B200" t="s">
        <v>97</v>
      </c>
      <c r="C200" t="s">
        <v>98</v>
      </c>
      <c r="D200" t="s">
        <v>8</v>
      </c>
      <c r="E200" t="s">
        <v>72</v>
      </c>
      <c r="F200" s="5">
        <v>1951.27</v>
      </c>
      <c r="G200" s="5">
        <v>2000</v>
      </c>
      <c r="H200" s="5">
        <v>2000</v>
      </c>
      <c r="I200" s="5">
        <v>1300</v>
      </c>
      <c r="J200" s="5">
        <v>2000</v>
      </c>
      <c r="K200" s="5">
        <f>Table2[[#This Row],[2020 PRELIM]]-Table2[[#This Row],[2019 ORIG BUD]]</f>
        <v>0</v>
      </c>
      <c r="L200" s="5"/>
    </row>
    <row r="201" spans="1:12" x14ac:dyDescent="0.25">
      <c r="A201" t="s">
        <v>357</v>
      </c>
      <c r="B201" t="s">
        <v>97</v>
      </c>
      <c r="C201" t="s">
        <v>371</v>
      </c>
      <c r="D201" t="s">
        <v>8</v>
      </c>
      <c r="E201" t="s">
        <v>72</v>
      </c>
      <c r="F201" s="5">
        <v>7051.74</v>
      </c>
      <c r="G201" s="5">
        <v>7300</v>
      </c>
      <c r="H201" s="5">
        <v>7300</v>
      </c>
      <c r="I201" s="5">
        <v>7300</v>
      </c>
      <c r="J201" s="5">
        <v>7300</v>
      </c>
      <c r="K201" s="5">
        <f>Table2[[#This Row],[2020 PRELIM]]-Table2[[#This Row],[2019 ORIG BUD]]</f>
        <v>0</v>
      </c>
      <c r="L201" s="5"/>
    </row>
    <row r="202" spans="1:12" x14ac:dyDescent="0.25">
      <c r="A202" t="s">
        <v>69</v>
      </c>
      <c r="B202" t="s">
        <v>99</v>
      </c>
      <c r="C202" t="s">
        <v>100</v>
      </c>
      <c r="D202" t="s">
        <v>8</v>
      </c>
      <c r="E202" t="s">
        <v>72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f>Table2[[#This Row],[2020 PRELIM]]-Table2[[#This Row],[2019 ORIG BUD]]</f>
        <v>0</v>
      </c>
      <c r="L202" s="5"/>
    </row>
    <row r="203" spans="1:12" x14ac:dyDescent="0.25">
      <c r="A203" t="s">
        <v>142</v>
      </c>
      <c r="B203" t="s">
        <v>99</v>
      </c>
      <c r="C203" t="s">
        <v>154</v>
      </c>
      <c r="D203" t="s">
        <v>8</v>
      </c>
      <c r="E203" t="s">
        <v>72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f>Table2[[#This Row],[2020 PRELIM]]-Table2[[#This Row],[2019 ORIG BUD]]</f>
        <v>0</v>
      </c>
      <c r="L203" s="5"/>
    </row>
    <row r="204" spans="1:12" x14ac:dyDescent="0.25">
      <c r="A204" t="s">
        <v>166</v>
      </c>
      <c r="B204" t="s">
        <v>99</v>
      </c>
      <c r="C204" t="s">
        <v>183</v>
      </c>
      <c r="D204" t="s">
        <v>8</v>
      </c>
      <c r="E204" t="s">
        <v>72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f>Table2[[#This Row],[2020 PRELIM]]-Table2[[#This Row],[2019 ORIG BUD]]</f>
        <v>0</v>
      </c>
      <c r="L204" s="5"/>
    </row>
    <row r="205" spans="1:12" x14ac:dyDescent="0.25">
      <c r="A205" t="s">
        <v>195</v>
      </c>
      <c r="B205" t="s">
        <v>99</v>
      </c>
      <c r="C205" t="s">
        <v>212</v>
      </c>
      <c r="D205" t="s">
        <v>8</v>
      </c>
      <c r="E205" t="s">
        <v>72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f>Table2[[#This Row],[2020 PRELIM]]-Table2[[#This Row],[2019 ORIG BUD]]</f>
        <v>0</v>
      </c>
      <c r="L205" s="5"/>
    </row>
    <row r="206" spans="1:12" x14ac:dyDescent="0.25">
      <c r="A206" t="s">
        <v>233</v>
      </c>
      <c r="B206" t="s">
        <v>99</v>
      </c>
      <c r="C206" t="s">
        <v>256</v>
      </c>
      <c r="D206" t="s">
        <v>8</v>
      </c>
      <c r="E206" t="s">
        <v>72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f>Table2[[#This Row],[2020 PRELIM]]-Table2[[#This Row],[2019 ORIG BUD]]</f>
        <v>0</v>
      </c>
      <c r="L206" s="5"/>
    </row>
    <row r="207" spans="1:12" x14ac:dyDescent="0.25">
      <c r="A207" t="s">
        <v>327</v>
      </c>
      <c r="B207" t="s">
        <v>99</v>
      </c>
      <c r="C207" t="s">
        <v>339</v>
      </c>
      <c r="D207" t="s">
        <v>8</v>
      </c>
      <c r="E207" t="s">
        <v>72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f>Table2[[#This Row],[2020 PRELIM]]-Table2[[#This Row],[2019 ORIG BUD]]</f>
        <v>0</v>
      </c>
      <c r="L207" s="5"/>
    </row>
    <row r="208" spans="1:12" x14ac:dyDescent="0.25">
      <c r="A208" t="s">
        <v>357</v>
      </c>
      <c r="B208" t="s">
        <v>99</v>
      </c>
      <c r="C208" t="s">
        <v>372</v>
      </c>
      <c r="D208" t="s">
        <v>8</v>
      </c>
      <c r="E208" t="s">
        <v>72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f>Table2[[#This Row],[2020 PRELIM]]-Table2[[#This Row],[2019 ORIG BUD]]</f>
        <v>0</v>
      </c>
      <c r="L208" s="5"/>
    </row>
    <row r="209" spans="1:12" x14ac:dyDescent="0.25">
      <c r="A209" t="s">
        <v>69</v>
      </c>
      <c r="B209" t="s">
        <v>101</v>
      </c>
      <c r="C209" t="s">
        <v>102</v>
      </c>
      <c r="D209" t="s">
        <v>8</v>
      </c>
      <c r="E209" t="s">
        <v>72</v>
      </c>
      <c r="F209" s="5">
        <v>293.67</v>
      </c>
      <c r="G209" s="5">
        <v>1000</v>
      </c>
      <c r="H209" s="5">
        <v>1000</v>
      </c>
      <c r="I209" s="5">
        <v>1000</v>
      </c>
      <c r="J209" s="5">
        <v>1000</v>
      </c>
      <c r="K209" s="5">
        <f>Table2[[#This Row],[2020 PRELIM]]-Table2[[#This Row],[2019 ORIG BUD]]</f>
        <v>0</v>
      </c>
      <c r="L209" s="5"/>
    </row>
    <row r="210" spans="1:12" x14ac:dyDescent="0.25">
      <c r="A210" t="s">
        <v>142</v>
      </c>
      <c r="B210" t="s">
        <v>101</v>
      </c>
      <c r="C210" t="s">
        <v>155</v>
      </c>
      <c r="D210" t="s">
        <v>8</v>
      </c>
      <c r="E210" t="s">
        <v>72</v>
      </c>
      <c r="F210" s="5">
        <v>-4.96</v>
      </c>
      <c r="G210" s="5">
        <v>0</v>
      </c>
      <c r="H210" s="5">
        <v>0</v>
      </c>
      <c r="I210" s="5">
        <v>0</v>
      </c>
      <c r="J210" s="5">
        <v>0</v>
      </c>
      <c r="K210" s="5">
        <f>Table2[[#This Row],[2020 PRELIM]]-Table2[[#This Row],[2019 ORIG BUD]]</f>
        <v>0</v>
      </c>
      <c r="L210" s="5"/>
    </row>
    <row r="211" spans="1:12" x14ac:dyDescent="0.25">
      <c r="A211" t="s">
        <v>166</v>
      </c>
      <c r="B211" t="s">
        <v>101</v>
      </c>
      <c r="C211" t="s">
        <v>184</v>
      </c>
      <c r="D211" t="s">
        <v>8</v>
      </c>
      <c r="E211" t="s">
        <v>72</v>
      </c>
      <c r="F211" s="5">
        <v>103.69</v>
      </c>
      <c r="G211" s="5">
        <v>500</v>
      </c>
      <c r="H211" s="5">
        <v>500</v>
      </c>
      <c r="I211" s="5">
        <v>500</v>
      </c>
      <c r="J211" s="5">
        <v>500</v>
      </c>
      <c r="K211" s="5">
        <f>Table2[[#This Row],[2020 PRELIM]]-Table2[[#This Row],[2019 ORIG BUD]]</f>
        <v>0</v>
      </c>
      <c r="L211" s="5"/>
    </row>
    <row r="212" spans="1:12" x14ac:dyDescent="0.25">
      <c r="A212" t="s">
        <v>195</v>
      </c>
      <c r="B212" t="s">
        <v>101</v>
      </c>
      <c r="C212" t="s">
        <v>213</v>
      </c>
      <c r="D212" t="s">
        <v>8</v>
      </c>
      <c r="E212" t="s">
        <v>72</v>
      </c>
      <c r="F212" s="5">
        <v>196.39</v>
      </c>
      <c r="G212" s="5">
        <v>1000</v>
      </c>
      <c r="H212" s="5">
        <v>1000</v>
      </c>
      <c r="I212" s="5">
        <v>500</v>
      </c>
      <c r="J212" s="5">
        <v>1000</v>
      </c>
      <c r="K212" s="5">
        <f>Table2[[#This Row],[2020 PRELIM]]-Table2[[#This Row],[2019 ORIG BUD]]</f>
        <v>0</v>
      </c>
      <c r="L212" s="5"/>
    </row>
    <row r="213" spans="1:12" x14ac:dyDescent="0.25">
      <c r="A213" t="s">
        <v>224</v>
      </c>
      <c r="B213" t="s">
        <v>101</v>
      </c>
      <c r="C213" t="s">
        <v>232</v>
      </c>
      <c r="D213" t="s">
        <v>8</v>
      </c>
      <c r="E213" t="s">
        <v>72</v>
      </c>
      <c r="F213" s="5">
        <v>745.56</v>
      </c>
      <c r="G213" s="5">
        <v>1000</v>
      </c>
      <c r="H213" s="5">
        <v>1000</v>
      </c>
      <c r="I213" s="5">
        <v>1000</v>
      </c>
      <c r="J213" s="5">
        <v>1000</v>
      </c>
      <c r="K213" s="5">
        <f>Table2[[#This Row],[2020 PRELIM]]-Table2[[#This Row],[2019 ORIG BUD]]</f>
        <v>0</v>
      </c>
      <c r="L213" s="5"/>
    </row>
    <row r="214" spans="1:12" x14ac:dyDescent="0.25">
      <c r="A214" t="s">
        <v>233</v>
      </c>
      <c r="B214" t="s">
        <v>101</v>
      </c>
      <c r="C214" t="s">
        <v>257</v>
      </c>
      <c r="D214" t="s">
        <v>8</v>
      </c>
      <c r="E214" t="s">
        <v>72</v>
      </c>
      <c r="F214" s="5">
        <v>-7.38</v>
      </c>
      <c r="G214" s="5">
        <v>150</v>
      </c>
      <c r="H214" s="5">
        <v>150</v>
      </c>
      <c r="I214" s="5">
        <v>150</v>
      </c>
      <c r="J214" s="5">
        <v>150</v>
      </c>
      <c r="K214" s="5">
        <f>Table2[[#This Row],[2020 PRELIM]]-Table2[[#This Row],[2019 ORIG BUD]]</f>
        <v>0</v>
      </c>
      <c r="L214" s="5"/>
    </row>
    <row r="215" spans="1:12" x14ac:dyDescent="0.25">
      <c r="A215" t="s">
        <v>381</v>
      </c>
      <c r="B215" t="s">
        <v>101</v>
      </c>
      <c r="C215" t="s">
        <v>385</v>
      </c>
      <c r="D215" t="s">
        <v>8</v>
      </c>
      <c r="E215" t="s">
        <v>72</v>
      </c>
      <c r="F215" s="5">
        <v>12898.22</v>
      </c>
      <c r="G215" s="5">
        <v>20187</v>
      </c>
      <c r="H215" s="5">
        <v>20187</v>
      </c>
      <c r="I215" s="5">
        <v>18187</v>
      </c>
      <c r="J215" s="5">
        <v>20187</v>
      </c>
      <c r="K215" s="5">
        <f>Table2[[#This Row],[2020 PRELIM]]-Table2[[#This Row],[2019 ORIG BUD]]</f>
        <v>0</v>
      </c>
      <c r="L215" s="5"/>
    </row>
    <row r="216" spans="1:12" x14ac:dyDescent="0.25">
      <c r="A216" t="s">
        <v>69</v>
      </c>
      <c r="B216" t="s">
        <v>103</v>
      </c>
      <c r="C216" t="s">
        <v>104</v>
      </c>
      <c r="D216" t="s">
        <v>8</v>
      </c>
      <c r="E216" t="s">
        <v>72</v>
      </c>
      <c r="F216" s="5">
        <v>298.14</v>
      </c>
      <c r="G216" s="5">
        <v>325</v>
      </c>
      <c r="H216" s="5">
        <v>325</v>
      </c>
      <c r="I216" s="5">
        <v>50</v>
      </c>
      <c r="J216" s="5">
        <v>325</v>
      </c>
      <c r="K216" s="5">
        <f>Table2[[#This Row],[2020 PRELIM]]-Table2[[#This Row],[2019 ORIG BUD]]</f>
        <v>0</v>
      </c>
      <c r="L216" s="5"/>
    </row>
    <row r="217" spans="1:12" x14ac:dyDescent="0.25">
      <c r="A217" t="s">
        <v>233</v>
      </c>
      <c r="B217" t="s">
        <v>103</v>
      </c>
      <c r="C217" t="s">
        <v>258</v>
      </c>
      <c r="D217" t="s">
        <v>8</v>
      </c>
      <c r="E217" t="s">
        <v>72</v>
      </c>
      <c r="F217" s="5">
        <v>350</v>
      </c>
      <c r="G217" s="5">
        <v>350</v>
      </c>
      <c r="H217" s="5">
        <v>350</v>
      </c>
      <c r="I217" s="5">
        <v>350</v>
      </c>
      <c r="J217" s="5">
        <v>350</v>
      </c>
      <c r="K217" s="5">
        <f>Table2[[#This Row],[2020 PRELIM]]-Table2[[#This Row],[2019 ORIG BUD]]</f>
        <v>0</v>
      </c>
      <c r="L217" s="5"/>
    </row>
    <row r="218" spans="1:12" x14ac:dyDescent="0.25">
      <c r="A218" t="s">
        <v>327</v>
      </c>
      <c r="B218" t="s">
        <v>103</v>
      </c>
      <c r="C218" t="s">
        <v>340</v>
      </c>
      <c r="D218" t="s">
        <v>8</v>
      </c>
      <c r="E218" t="s">
        <v>72</v>
      </c>
      <c r="F218" s="5">
        <v>69.41</v>
      </c>
      <c r="G218" s="5">
        <v>0</v>
      </c>
      <c r="H218" s="5">
        <v>0</v>
      </c>
      <c r="I218" s="5">
        <v>0</v>
      </c>
      <c r="J218" s="5">
        <v>0</v>
      </c>
      <c r="K218" s="5">
        <f>Table2[[#This Row],[2020 PRELIM]]-Table2[[#This Row],[2019 ORIG BUD]]</f>
        <v>0</v>
      </c>
      <c r="L218" s="5"/>
    </row>
    <row r="219" spans="1:12" x14ac:dyDescent="0.25">
      <c r="A219" t="s">
        <v>381</v>
      </c>
      <c r="B219" t="s">
        <v>103</v>
      </c>
      <c r="C219" t="s">
        <v>386</v>
      </c>
      <c r="D219" t="s">
        <v>8</v>
      </c>
      <c r="E219" t="s">
        <v>72</v>
      </c>
      <c r="F219" s="5">
        <v>550</v>
      </c>
      <c r="G219" s="5">
        <v>100</v>
      </c>
      <c r="H219" s="5">
        <v>450</v>
      </c>
      <c r="I219" s="5">
        <v>1100</v>
      </c>
      <c r="J219" s="5">
        <v>100</v>
      </c>
      <c r="K219" s="5">
        <f>Table2[[#This Row],[2020 PRELIM]]-Table2[[#This Row],[2019 ORIG BUD]]</f>
        <v>0</v>
      </c>
      <c r="L219" s="5"/>
    </row>
    <row r="220" spans="1:12" x14ac:dyDescent="0.25">
      <c r="A220" t="s">
        <v>69</v>
      </c>
      <c r="B220" t="s">
        <v>105</v>
      </c>
      <c r="C220" t="s">
        <v>106</v>
      </c>
      <c r="D220" t="s">
        <v>8</v>
      </c>
      <c r="E220" t="s">
        <v>72</v>
      </c>
      <c r="F220" s="5">
        <v>185</v>
      </c>
      <c r="G220" s="5">
        <v>85</v>
      </c>
      <c r="H220" s="5">
        <v>85</v>
      </c>
      <c r="I220" s="5">
        <v>160</v>
      </c>
      <c r="J220" s="5">
        <v>85</v>
      </c>
      <c r="K220" s="5">
        <f>Table2[[#This Row],[2020 PRELIM]]-Table2[[#This Row],[2019 ORIG BUD]]</f>
        <v>0</v>
      </c>
      <c r="L220" s="5"/>
    </row>
    <row r="221" spans="1:12" x14ac:dyDescent="0.25">
      <c r="A221" t="s">
        <v>233</v>
      </c>
      <c r="B221" t="s">
        <v>105</v>
      </c>
      <c r="C221" t="s">
        <v>259</v>
      </c>
      <c r="D221" t="s">
        <v>8</v>
      </c>
      <c r="E221" t="s">
        <v>72</v>
      </c>
      <c r="F221" s="5">
        <v>0</v>
      </c>
      <c r="G221" s="5">
        <v>25</v>
      </c>
      <c r="H221" s="5">
        <v>25</v>
      </c>
      <c r="I221" s="5">
        <v>25</v>
      </c>
      <c r="J221" s="5">
        <v>25</v>
      </c>
      <c r="K221" s="5">
        <f>Table2[[#This Row],[2020 PRELIM]]-Table2[[#This Row],[2019 ORIG BUD]]</f>
        <v>0</v>
      </c>
      <c r="L221" s="5"/>
    </row>
    <row r="222" spans="1:12" x14ac:dyDescent="0.25">
      <c r="A222" t="s">
        <v>166</v>
      </c>
      <c r="B222" t="s">
        <v>185</v>
      </c>
      <c r="C222" t="s">
        <v>186</v>
      </c>
      <c r="D222" t="s">
        <v>8</v>
      </c>
      <c r="E222" t="s">
        <v>72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f>Table2[[#This Row],[2020 PRELIM]]-Table2[[#This Row],[2019 ORIG BUD]]</f>
        <v>0</v>
      </c>
      <c r="L222" s="5"/>
    </row>
    <row r="223" spans="1:12" x14ac:dyDescent="0.25">
      <c r="A223" t="s">
        <v>69</v>
      </c>
      <c r="B223" t="s">
        <v>107</v>
      </c>
      <c r="C223" t="s">
        <v>108</v>
      </c>
      <c r="D223" t="s">
        <v>8</v>
      </c>
      <c r="E223" t="s">
        <v>72</v>
      </c>
      <c r="F223" s="5">
        <v>388.75</v>
      </c>
      <c r="G223" s="5">
        <v>600</v>
      </c>
      <c r="H223" s="5">
        <v>600</v>
      </c>
      <c r="I223" s="5">
        <v>420</v>
      </c>
      <c r="J223" s="5">
        <v>600</v>
      </c>
      <c r="K223" s="5">
        <f>Table2[[#This Row],[2020 PRELIM]]-Table2[[#This Row],[2019 ORIG BUD]]</f>
        <v>0</v>
      </c>
      <c r="L223" s="5"/>
    </row>
    <row r="224" spans="1:12" x14ac:dyDescent="0.25">
      <c r="A224" t="s">
        <v>233</v>
      </c>
      <c r="B224" t="s">
        <v>107</v>
      </c>
      <c r="C224" t="s">
        <v>260</v>
      </c>
      <c r="D224" t="s">
        <v>8</v>
      </c>
      <c r="E224" t="s">
        <v>72</v>
      </c>
      <c r="F224" s="5">
        <v>374.05</v>
      </c>
      <c r="G224" s="5">
        <v>350</v>
      </c>
      <c r="H224" s="5">
        <v>350</v>
      </c>
      <c r="I224" s="5">
        <v>840</v>
      </c>
      <c r="J224" s="5">
        <v>350</v>
      </c>
      <c r="K224" s="5">
        <f>Table2[[#This Row],[2020 PRELIM]]-Table2[[#This Row],[2019 ORIG BUD]]</f>
        <v>0</v>
      </c>
      <c r="L224" s="5"/>
    </row>
    <row r="225" spans="1:12" x14ac:dyDescent="0.25">
      <c r="A225" t="s">
        <v>281</v>
      </c>
      <c r="B225" t="s">
        <v>107</v>
      </c>
      <c r="C225" t="s">
        <v>293</v>
      </c>
      <c r="D225" t="s">
        <v>8</v>
      </c>
      <c r="E225" t="s">
        <v>72</v>
      </c>
      <c r="F225" s="5">
        <v>316.64999999999998</v>
      </c>
      <c r="G225" s="5">
        <v>0</v>
      </c>
      <c r="H225" s="5">
        <v>0</v>
      </c>
      <c r="I225" s="5">
        <v>0</v>
      </c>
      <c r="J225" s="5">
        <v>0</v>
      </c>
      <c r="K225" s="5">
        <f>Table2[[#This Row],[2020 PRELIM]]-Table2[[#This Row],[2019 ORIG BUD]]</f>
        <v>0</v>
      </c>
      <c r="L225" s="5"/>
    </row>
    <row r="226" spans="1:12" x14ac:dyDescent="0.25">
      <c r="A226" t="s">
        <v>295</v>
      </c>
      <c r="B226" t="s">
        <v>107</v>
      </c>
      <c r="C226" t="s">
        <v>308</v>
      </c>
      <c r="D226" t="s">
        <v>8</v>
      </c>
      <c r="E226" t="s">
        <v>72</v>
      </c>
      <c r="F226" s="5">
        <v>0</v>
      </c>
      <c r="G226" s="5">
        <v>100</v>
      </c>
      <c r="H226" s="5">
        <v>100</v>
      </c>
      <c r="I226" s="5">
        <v>0</v>
      </c>
      <c r="J226" s="5">
        <v>100</v>
      </c>
      <c r="K226" s="5">
        <f>Table2[[#This Row],[2020 PRELIM]]-Table2[[#This Row],[2019 ORIG BUD]]</f>
        <v>0</v>
      </c>
      <c r="L226" s="5"/>
    </row>
    <row r="227" spans="1:12" x14ac:dyDescent="0.25">
      <c r="A227" t="s">
        <v>327</v>
      </c>
      <c r="B227" t="s">
        <v>107</v>
      </c>
      <c r="C227" t="s">
        <v>341</v>
      </c>
      <c r="D227" t="s">
        <v>8</v>
      </c>
      <c r="E227" t="s">
        <v>72</v>
      </c>
      <c r="F227" s="5">
        <v>2641.59</v>
      </c>
      <c r="G227" s="5">
        <v>3000</v>
      </c>
      <c r="H227" s="5">
        <v>3000</v>
      </c>
      <c r="I227" s="5">
        <v>3000</v>
      </c>
      <c r="J227" s="5">
        <v>3000</v>
      </c>
      <c r="K227" s="5">
        <f>Table2[[#This Row],[2020 PRELIM]]-Table2[[#This Row],[2019 ORIG BUD]]</f>
        <v>0</v>
      </c>
      <c r="L227" s="5"/>
    </row>
    <row r="228" spans="1:12" x14ac:dyDescent="0.25">
      <c r="A228" t="s">
        <v>69</v>
      </c>
      <c r="B228" t="s">
        <v>109</v>
      </c>
      <c r="C228" t="s">
        <v>110</v>
      </c>
      <c r="D228" t="s">
        <v>8</v>
      </c>
      <c r="E228" t="s">
        <v>72</v>
      </c>
      <c r="F228" s="5">
        <v>2316.9</v>
      </c>
      <c r="G228" s="5">
        <v>1200</v>
      </c>
      <c r="H228" s="5">
        <v>1200</v>
      </c>
      <c r="I228" s="5">
        <v>3000</v>
      </c>
      <c r="J228" s="5">
        <v>1200</v>
      </c>
      <c r="K228" s="5">
        <f>Table2[[#This Row],[2020 PRELIM]]-Table2[[#This Row],[2019 ORIG BUD]]</f>
        <v>0</v>
      </c>
      <c r="L228" s="5"/>
    </row>
    <row r="229" spans="1:12" x14ac:dyDescent="0.25">
      <c r="A229" t="s">
        <v>195</v>
      </c>
      <c r="B229" t="s">
        <v>109</v>
      </c>
      <c r="C229" t="s">
        <v>214</v>
      </c>
      <c r="D229" t="s">
        <v>8</v>
      </c>
      <c r="E229" t="s">
        <v>72</v>
      </c>
      <c r="F229" s="5">
        <v>0</v>
      </c>
      <c r="G229" s="5">
        <v>1000</v>
      </c>
      <c r="H229" s="5">
        <v>1000</v>
      </c>
      <c r="I229" s="5">
        <v>0</v>
      </c>
      <c r="J229" s="5">
        <v>1000</v>
      </c>
      <c r="K229" s="5">
        <f>Table2[[#This Row],[2020 PRELIM]]-Table2[[#This Row],[2019 ORIG BUD]]</f>
        <v>0</v>
      </c>
      <c r="L229" s="5"/>
    </row>
    <row r="230" spans="1:12" x14ac:dyDescent="0.25">
      <c r="A230" t="s">
        <v>233</v>
      </c>
      <c r="B230" t="s">
        <v>109</v>
      </c>
      <c r="C230" t="s">
        <v>261</v>
      </c>
      <c r="D230" t="s">
        <v>8</v>
      </c>
      <c r="E230" t="s">
        <v>72</v>
      </c>
      <c r="F230" s="5">
        <v>0</v>
      </c>
      <c r="G230" s="5">
        <v>50</v>
      </c>
      <c r="H230" s="5">
        <v>50</v>
      </c>
      <c r="I230" s="5">
        <v>76</v>
      </c>
      <c r="J230" s="5">
        <v>50</v>
      </c>
      <c r="K230" s="5">
        <f>Table2[[#This Row],[2020 PRELIM]]-Table2[[#This Row],[2019 ORIG BUD]]</f>
        <v>0</v>
      </c>
      <c r="L230" s="5"/>
    </row>
    <row r="231" spans="1:12" x14ac:dyDescent="0.25">
      <c r="A231" t="s">
        <v>313</v>
      </c>
      <c r="B231" t="s">
        <v>109</v>
      </c>
      <c r="C231" t="s">
        <v>214</v>
      </c>
      <c r="D231" t="s">
        <v>8</v>
      </c>
      <c r="E231" t="s">
        <v>72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f>Table2[[#This Row],[2020 PRELIM]]-Table2[[#This Row],[2019 ORIG BUD]]</f>
        <v>0</v>
      </c>
      <c r="L231" s="5"/>
    </row>
    <row r="232" spans="1:12" x14ac:dyDescent="0.25">
      <c r="A232" t="s">
        <v>327</v>
      </c>
      <c r="B232" t="s">
        <v>109</v>
      </c>
      <c r="C232" t="s">
        <v>342</v>
      </c>
      <c r="D232" t="s">
        <v>8</v>
      </c>
      <c r="E232" t="s">
        <v>72</v>
      </c>
      <c r="F232" s="5">
        <v>147.5</v>
      </c>
      <c r="G232" s="5">
        <v>50</v>
      </c>
      <c r="H232" s="5">
        <v>50</v>
      </c>
      <c r="I232" s="5">
        <v>0</v>
      </c>
      <c r="J232" s="5">
        <v>50</v>
      </c>
      <c r="K232" s="5">
        <f>Table2[[#This Row],[2020 PRELIM]]-Table2[[#This Row],[2019 ORIG BUD]]</f>
        <v>0</v>
      </c>
      <c r="L232" s="5"/>
    </row>
    <row r="233" spans="1:12" x14ac:dyDescent="0.25">
      <c r="A233" t="s">
        <v>381</v>
      </c>
      <c r="B233" t="s">
        <v>109</v>
      </c>
      <c r="C233" t="s">
        <v>214</v>
      </c>
      <c r="D233" t="s">
        <v>8</v>
      </c>
      <c r="E233" t="s">
        <v>72</v>
      </c>
      <c r="F233" s="5">
        <v>14416.7</v>
      </c>
      <c r="G233" s="5">
        <v>17000</v>
      </c>
      <c r="H233" s="5">
        <v>17000</v>
      </c>
      <c r="I233" s="5">
        <v>17000</v>
      </c>
      <c r="J233" s="5">
        <v>17000</v>
      </c>
      <c r="K233" s="5">
        <f>Table2[[#This Row],[2020 PRELIM]]-Table2[[#This Row],[2019 ORIG BUD]]</f>
        <v>0</v>
      </c>
      <c r="L233" s="5"/>
    </row>
    <row r="234" spans="1:12" x14ac:dyDescent="0.25">
      <c r="A234" t="s">
        <v>69</v>
      </c>
      <c r="B234" t="s">
        <v>111</v>
      </c>
      <c r="C234" t="s">
        <v>112</v>
      </c>
      <c r="D234" t="s">
        <v>8</v>
      </c>
      <c r="E234" t="s">
        <v>72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f>Table2[[#This Row],[2020 PRELIM]]-Table2[[#This Row],[2019 ORIG BUD]]</f>
        <v>0</v>
      </c>
      <c r="L234" s="5"/>
    </row>
    <row r="235" spans="1:12" x14ac:dyDescent="0.25">
      <c r="A235" t="s">
        <v>195</v>
      </c>
      <c r="B235" t="s">
        <v>111</v>
      </c>
      <c r="C235" t="s">
        <v>215</v>
      </c>
      <c r="D235" t="s">
        <v>8</v>
      </c>
      <c r="E235" t="s">
        <v>72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f>Table2[[#This Row],[2020 PRELIM]]-Table2[[#This Row],[2019 ORIG BUD]]</f>
        <v>0</v>
      </c>
      <c r="L235" s="5"/>
    </row>
    <row r="236" spans="1:12" x14ac:dyDescent="0.25">
      <c r="A236" t="s">
        <v>381</v>
      </c>
      <c r="B236" t="s">
        <v>111</v>
      </c>
      <c r="C236" t="s">
        <v>387</v>
      </c>
      <c r="D236" t="s">
        <v>8</v>
      </c>
      <c r="E236" t="s">
        <v>72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f>Table2[[#This Row],[2020 PRELIM]]-Table2[[#This Row],[2019 ORIG BUD]]</f>
        <v>0</v>
      </c>
      <c r="L236" s="5"/>
    </row>
    <row r="237" spans="1:12" x14ac:dyDescent="0.25">
      <c r="A237" t="s">
        <v>69</v>
      </c>
      <c r="B237" t="s">
        <v>113</v>
      </c>
      <c r="C237" t="s">
        <v>114</v>
      </c>
      <c r="D237" t="s">
        <v>8</v>
      </c>
      <c r="E237" t="s">
        <v>72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f>Table2[[#This Row],[2020 PRELIM]]-Table2[[#This Row],[2019 ORIG BUD]]</f>
        <v>0</v>
      </c>
      <c r="L237" s="5"/>
    </row>
    <row r="238" spans="1:12" x14ac:dyDescent="0.25">
      <c r="A238" t="s">
        <v>381</v>
      </c>
      <c r="B238" t="s">
        <v>113</v>
      </c>
      <c r="C238" t="s">
        <v>388</v>
      </c>
      <c r="D238" t="s">
        <v>8</v>
      </c>
      <c r="E238" t="s">
        <v>72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f>Table2[[#This Row],[2020 PRELIM]]-Table2[[#This Row],[2019 ORIG BUD]]</f>
        <v>0</v>
      </c>
      <c r="L238" s="5"/>
    </row>
    <row r="239" spans="1:12" x14ac:dyDescent="0.25">
      <c r="A239" t="s">
        <v>313</v>
      </c>
      <c r="B239" t="s">
        <v>322</v>
      </c>
      <c r="C239" t="s">
        <v>323</v>
      </c>
      <c r="D239" t="s">
        <v>8</v>
      </c>
      <c r="E239" t="s">
        <v>72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f>Table2[[#This Row],[2020 PRELIM]]-Table2[[#This Row],[2019 ORIG BUD]]</f>
        <v>0</v>
      </c>
      <c r="L239" s="5"/>
    </row>
    <row r="240" spans="1:12" x14ac:dyDescent="0.25">
      <c r="A240" t="s">
        <v>69</v>
      </c>
      <c r="B240" t="s">
        <v>115</v>
      </c>
      <c r="C240" t="s">
        <v>116</v>
      </c>
      <c r="D240" t="s">
        <v>8</v>
      </c>
      <c r="E240" t="s">
        <v>72</v>
      </c>
      <c r="F240" s="5">
        <v>480</v>
      </c>
      <c r="G240" s="5">
        <v>500</v>
      </c>
      <c r="H240" s="5">
        <v>500</v>
      </c>
      <c r="I240" s="5">
        <v>30</v>
      </c>
      <c r="J240" s="5">
        <v>500</v>
      </c>
      <c r="K240" s="5">
        <f>Table2[[#This Row],[2020 PRELIM]]-Table2[[#This Row],[2019 ORIG BUD]]</f>
        <v>0</v>
      </c>
      <c r="L240" s="5"/>
    </row>
    <row r="241" spans="1:12" x14ac:dyDescent="0.25">
      <c r="A241" t="s">
        <v>233</v>
      </c>
      <c r="B241" t="s">
        <v>115</v>
      </c>
      <c r="C241" t="s">
        <v>262</v>
      </c>
      <c r="D241" t="s">
        <v>8</v>
      </c>
      <c r="E241" t="s">
        <v>72</v>
      </c>
      <c r="F241" s="5">
        <v>0</v>
      </c>
      <c r="G241" s="5">
        <v>300</v>
      </c>
      <c r="H241" s="5">
        <v>300</v>
      </c>
      <c r="I241" s="5">
        <v>0</v>
      </c>
      <c r="J241" s="5">
        <v>300</v>
      </c>
      <c r="K241" s="5">
        <f>Table2[[#This Row],[2020 PRELIM]]-Table2[[#This Row],[2019 ORIG BUD]]</f>
        <v>0</v>
      </c>
      <c r="L241" s="5"/>
    </row>
    <row r="242" spans="1:12" x14ac:dyDescent="0.25">
      <c r="A242" t="s">
        <v>278</v>
      </c>
      <c r="B242" t="s">
        <v>279</v>
      </c>
      <c r="C242" t="s">
        <v>280</v>
      </c>
      <c r="D242" t="s">
        <v>8</v>
      </c>
      <c r="E242" t="s">
        <v>72</v>
      </c>
      <c r="F242" s="5">
        <v>16925.09</v>
      </c>
      <c r="G242" s="5">
        <v>0</v>
      </c>
      <c r="H242" s="5">
        <v>0</v>
      </c>
      <c r="I242" s="5">
        <v>0</v>
      </c>
      <c r="J242" s="5">
        <v>0</v>
      </c>
      <c r="K242" s="5">
        <f>Table2[[#This Row],[2020 PRELIM]]-Table2[[#This Row],[2019 ORIG BUD]]</f>
        <v>0</v>
      </c>
      <c r="L242" s="5"/>
    </row>
    <row r="243" spans="1:12" x14ac:dyDescent="0.25">
      <c r="A243" t="s">
        <v>350</v>
      </c>
      <c r="B243" t="s">
        <v>279</v>
      </c>
      <c r="C243" t="s">
        <v>280</v>
      </c>
      <c r="D243" t="s">
        <v>8</v>
      </c>
      <c r="E243" t="s">
        <v>72</v>
      </c>
      <c r="F243" s="5">
        <v>21570.23</v>
      </c>
      <c r="G243" s="5">
        <v>0</v>
      </c>
      <c r="H243" s="5">
        <v>0</v>
      </c>
      <c r="I243" s="5">
        <v>0</v>
      </c>
      <c r="J243" s="5">
        <v>0</v>
      </c>
      <c r="K243" s="5">
        <f>Table2[[#This Row],[2020 PRELIM]]-Table2[[#This Row],[2019 ORIG BUD]]</f>
        <v>0</v>
      </c>
      <c r="L243" s="5"/>
    </row>
    <row r="244" spans="1:12" x14ac:dyDescent="0.25">
      <c r="A244" t="s">
        <v>139</v>
      </c>
      <c r="B244" t="s">
        <v>140</v>
      </c>
      <c r="C244" t="s">
        <v>141</v>
      </c>
      <c r="D244" t="s">
        <v>8</v>
      </c>
      <c r="E244" t="s">
        <v>72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f>Table2[[#This Row],[2020 PRELIM]]-Table2[[#This Row],[2019 ORIG BUD]]</f>
        <v>0</v>
      </c>
      <c r="L244" s="5"/>
    </row>
    <row r="245" spans="1:12" x14ac:dyDescent="0.25">
      <c r="A245" t="s">
        <v>133</v>
      </c>
      <c r="B245" t="s">
        <v>134</v>
      </c>
      <c r="C245" t="s">
        <v>135</v>
      </c>
      <c r="D245" t="s">
        <v>8</v>
      </c>
      <c r="E245" t="s">
        <v>72</v>
      </c>
      <c r="F245" s="5">
        <v>1483.52</v>
      </c>
      <c r="G245" s="5">
        <v>1545</v>
      </c>
      <c r="H245" s="5">
        <v>1545</v>
      </c>
      <c r="I245" s="5">
        <v>1545</v>
      </c>
      <c r="J245" s="5">
        <v>1545</v>
      </c>
      <c r="K245" s="5">
        <f>Table2[[#This Row],[2020 PRELIM]]-Table2[[#This Row],[2019 ORIG BUD]]</f>
        <v>0</v>
      </c>
      <c r="L245" s="5"/>
    </row>
    <row r="246" spans="1:12" x14ac:dyDescent="0.25">
      <c r="A246" t="s">
        <v>346</v>
      </c>
      <c r="B246" t="s">
        <v>134</v>
      </c>
      <c r="C246" t="s">
        <v>347</v>
      </c>
      <c r="D246" t="s">
        <v>8</v>
      </c>
      <c r="E246" t="s">
        <v>72</v>
      </c>
      <c r="F246" s="5">
        <v>4098.45</v>
      </c>
      <c r="G246" s="5">
        <v>3623</v>
      </c>
      <c r="H246" s="5">
        <v>3623</v>
      </c>
      <c r="I246" s="5">
        <v>3623</v>
      </c>
      <c r="J246" s="5">
        <v>3623</v>
      </c>
      <c r="K246" s="5">
        <f>Table2[[#This Row],[2020 PRELIM]]-Table2[[#This Row],[2019 ORIG BUD]]</f>
        <v>0</v>
      </c>
      <c r="L246" s="5"/>
    </row>
    <row r="247" spans="1:12" x14ac:dyDescent="0.25">
      <c r="A247" t="s">
        <v>136</v>
      </c>
      <c r="B247" t="s">
        <v>137</v>
      </c>
      <c r="C247" t="s">
        <v>138</v>
      </c>
      <c r="D247" t="s">
        <v>8</v>
      </c>
      <c r="E247" t="s">
        <v>72</v>
      </c>
      <c r="F247" s="5">
        <v>61.6</v>
      </c>
      <c r="G247" s="5">
        <v>0</v>
      </c>
      <c r="H247" s="5">
        <v>0</v>
      </c>
      <c r="I247" s="5">
        <v>0</v>
      </c>
      <c r="J247" s="5">
        <v>0</v>
      </c>
      <c r="K247" s="5">
        <f>Table2[[#This Row],[2020 PRELIM]]-Table2[[#This Row],[2019 ORIG BUD]]</f>
        <v>0</v>
      </c>
      <c r="L247" s="5"/>
    </row>
    <row r="248" spans="1:12" x14ac:dyDescent="0.25">
      <c r="A248" t="s">
        <v>348</v>
      </c>
      <c r="B248" t="s">
        <v>137</v>
      </c>
      <c r="C248" t="s">
        <v>349</v>
      </c>
      <c r="D248" t="s">
        <v>8</v>
      </c>
      <c r="E248" t="s">
        <v>72</v>
      </c>
      <c r="F248" s="5">
        <v>238.23</v>
      </c>
      <c r="G248" s="5">
        <v>0</v>
      </c>
      <c r="H248" s="5">
        <v>0</v>
      </c>
      <c r="I248" s="5">
        <v>0</v>
      </c>
      <c r="J248" s="5">
        <v>0</v>
      </c>
      <c r="K248" s="5">
        <f>Table2[[#This Row],[2020 PRELIM]]-Table2[[#This Row],[2019 ORIG BUD]]</f>
        <v>0</v>
      </c>
      <c r="L248" s="5"/>
    </row>
    <row r="249" spans="1:12" s="1" customFormat="1" x14ac:dyDescent="0.25">
      <c r="C249" s="1" t="s">
        <v>1249</v>
      </c>
      <c r="F249" s="4">
        <f>SUBTOTAL(109,F195:F248)</f>
        <v>131107.90999999997</v>
      </c>
      <c r="G249" s="4">
        <f t="shared" ref="G249:K249" si="6">SUBTOTAL(109,G195:G248)</f>
        <v>105840</v>
      </c>
      <c r="H249" s="4">
        <f t="shared" si="6"/>
        <v>106190</v>
      </c>
      <c r="I249" s="4">
        <f t="shared" si="6"/>
        <v>104168</v>
      </c>
      <c r="J249" s="4">
        <f t="shared" si="6"/>
        <v>107092</v>
      </c>
      <c r="K249" s="4">
        <f t="shared" si="6"/>
        <v>1252</v>
      </c>
      <c r="L249" s="4"/>
    </row>
    <row r="250" spans="1:12" x14ac:dyDescent="0.25">
      <c r="K250" s="8">
        <f>Table2[[#This Row],[2020 PRELIM]]-Table2[[#This Row],[2019 ORIG BUD]]</f>
        <v>0</v>
      </c>
      <c r="L250" s="5"/>
    </row>
    <row r="251" spans="1:12" x14ac:dyDescent="0.25">
      <c r="A251" t="s">
        <v>69</v>
      </c>
      <c r="B251" t="s">
        <v>117</v>
      </c>
      <c r="C251" t="s">
        <v>118</v>
      </c>
      <c r="D251" t="s">
        <v>8</v>
      </c>
      <c r="E251" t="s">
        <v>72</v>
      </c>
      <c r="F251" s="5">
        <v>167805</v>
      </c>
      <c r="G251" s="5">
        <v>178592</v>
      </c>
      <c r="H251" s="5">
        <v>178592</v>
      </c>
      <c r="I251" s="5">
        <v>178592</v>
      </c>
      <c r="J251" s="5">
        <v>187213</v>
      </c>
      <c r="K251" s="5">
        <f>Table2[[#This Row],[2020 PRELIM]]-Table2[[#This Row],[2019 ORIG BUD]]</f>
        <v>8621</v>
      </c>
      <c r="L251" s="5"/>
    </row>
    <row r="252" spans="1:12" x14ac:dyDescent="0.25">
      <c r="A252" t="s">
        <v>195</v>
      </c>
      <c r="B252" t="s">
        <v>117</v>
      </c>
      <c r="C252" t="s">
        <v>216</v>
      </c>
      <c r="D252" t="s">
        <v>8</v>
      </c>
      <c r="E252" t="s">
        <v>72</v>
      </c>
      <c r="F252" s="5">
        <v>3906</v>
      </c>
      <c r="G252" s="5">
        <v>4157</v>
      </c>
      <c r="H252" s="5">
        <v>4157</v>
      </c>
      <c r="I252" s="5">
        <v>4157</v>
      </c>
      <c r="J252" s="5">
        <v>4099</v>
      </c>
      <c r="K252" s="5">
        <f>Table2[[#This Row],[2020 PRELIM]]-Table2[[#This Row],[2019 ORIG BUD]]</f>
        <v>-58</v>
      </c>
      <c r="L252" s="5"/>
    </row>
    <row r="253" spans="1:12" x14ac:dyDescent="0.25">
      <c r="A253" t="s">
        <v>357</v>
      </c>
      <c r="B253" t="s">
        <v>117</v>
      </c>
      <c r="C253" t="s">
        <v>373</v>
      </c>
      <c r="D253" t="s">
        <v>8</v>
      </c>
      <c r="E253" t="s">
        <v>72</v>
      </c>
      <c r="F253" s="5">
        <v>37363</v>
      </c>
      <c r="G253" s="5">
        <v>39765</v>
      </c>
      <c r="H253" s="5">
        <v>39765</v>
      </c>
      <c r="I253" s="5">
        <v>39765</v>
      </c>
      <c r="J253" s="5">
        <v>39199</v>
      </c>
      <c r="K253" s="5">
        <f>Table2[[#This Row],[2020 PRELIM]]-Table2[[#This Row],[2019 ORIG BUD]]</f>
        <v>-566</v>
      </c>
      <c r="L253" s="5"/>
    </row>
    <row r="254" spans="1:12" x14ac:dyDescent="0.25">
      <c r="A254" t="s">
        <v>166</v>
      </c>
      <c r="B254" t="s">
        <v>187</v>
      </c>
      <c r="C254" t="s">
        <v>188</v>
      </c>
      <c r="D254" t="s">
        <v>8</v>
      </c>
      <c r="E254" t="s">
        <v>72</v>
      </c>
      <c r="F254" s="5">
        <v>5611</v>
      </c>
      <c r="G254" s="5">
        <v>5619</v>
      </c>
      <c r="H254" s="5">
        <v>5619</v>
      </c>
      <c r="I254" s="5">
        <v>5619</v>
      </c>
      <c r="J254" s="5">
        <v>5731</v>
      </c>
      <c r="K254" s="5">
        <f>Table2[[#This Row],[2020 PRELIM]]-Table2[[#This Row],[2019 ORIG BUD]]</f>
        <v>112</v>
      </c>
      <c r="L254" s="5"/>
    </row>
    <row r="255" spans="1:12" x14ac:dyDescent="0.25">
      <c r="A255" t="s">
        <v>195</v>
      </c>
      <c r="B255" t="s">
        <v>187</v>
      </c>
      <c r="C255" t="s">
        <v>217</v>
      </c>
      <c r="D255" t="s">
        <v>8</v>
      </c>
      <c r="E255" t="s">
        <v>72</v>
      </c>
      <c r="F255" s="5">
        <v>954</v>
      </c>
      <c r="G255" s="5">
        <v>956</v>
      </c>
      <c r="H255" s="5">
        <v>956</v>
      </c>
      <c r="I255" s="5">
        <v>956</v>
      </c>
      <c r="J255" s="5">
        <v>975</v>
      </c>
      <c r="K255" s="5">
        <f>Table2[[#This Row],[2020 PRELIM]]-Table2[[#This Row],[2019 ORIG BUD]]</f>
        <v>19</v>
      </c>
      <c r="L255" s="5"/>
    </row>
    <row r="256" spans="1:12" x14ac:dyDescent="0.25">
      <c r="A256" t="s">
        <v>233</v>
      </c>
      <c r="B256" t="s">
        <v>187</v>
      </c>
      <c r="C256" t="s">
        <v>263</v>
      </c>
      <c r="D256" t="s">
        <v>8</v>
      </c>
      <c r="E256" t="s">
        <v>72</v>
      </c>
      <c r="F256" s="5">
        <v>24619</v>
      </c>
      <c r="G256" s="5">
        <v>24653</v>
      </c>
      <c r="H256" s="5">
        <v>24653</v>
      </c>
      <c r="I256" s="5">
        <v>24653</v>
      </c>
      <c r="J256" s="5">
        <v>25145</v>
      </c>
      <c r="K256" s="5">
        <f>Table2[[#This Row],[2020 PRELIM]]-Table2[[#This Row],[2019 ORIG BUD]]</f>
        <v>492</v>
      </c>
      <c r="L256" s="5"/>
    </row>
    <row r="257" spans="1:12" x14ac:dyDescent="0.25">
      <c r="A257" t="s">
        <v>357</v>
      </c>
      <c r="B257" t="s">
        <v>187</v>
      </c>
      <c r="C257" t="s">
        <v>374</v>
      </c>
      <c r="D257" t="s">
        <v>8</v>
      </c>
      <c r="E257" t="s">
        <v>72</v>
      </c>
      <c r="F257" s="5">
        <v>25088</v>
      </c>
      <c r="G257" s="5">
        <v>25110</v>
      </c>
      <c r="H257" s="5">
        <v>25110</v>
      </c>
      <c r="I257" s="5">
        <v>25110</v>
      </c>
      <c r="J257" s="5">
        <v>25611</v>
      </c>
      <c r="K257" s="5">
        <f>Table2[[#This Row],[2020 PRELIM]]-Table2[[#This Row],[2019 ORIG BUD]]</f>
        <v>501</v>
      </c>
      <c r="L257" s="5"/>
    </row>
    <row r="258" spans="1:12" x14ac:dyDescent="0.25">
      <c r="A258" t="s">
        <v>69</v>
      </c>
      <c r="B258" t="s">
        <v>119</v>
      </c>
      <c r="C258" t="s">
        <v>120</v>
      </c>
      <c r="D258" t="s">
        <v>8</v>
      </c>
      <c r="E258" t="s">
        <v>72</v>
      </c>
      <c r="F258" s="5">
        <v>7807.12</v>
      </c>
      <c r="G258" s="5">
        <v>6296</v>
      </c>
      <c r="H258" s="5">
        <v>6296</v>
      </c>
      <c r="I258" s="5">
        <v>6296</v>
      </c>
      <c r="J258" s="5">
        <v>3781</v>
      </c>
      <c r="K258" s="5">
        <f>Table2[[#This Row],[2020 PRELIM]]-Table2[[#This Row],[2019 ORIG BUD]]</f>
        <v>-2515</v>
      </c>
      <c r="L258" s="5"/>
    </row>
    <row r="259" spans="1:12" x14ac:dyDescent="0.25">
      <c r="A259" t="s">
        <v>142</v>
      </c>
      <c r="B259" t="s">
        <v>156</v>
      </c>
      <c r="C259" t="s">
        <v>157</v>
      </c>
      <c r="D259" t="s">
        <v>8</v>
      </c>
      <c r="E259" t="s">
        <v>72</v>
      </c>
      <c r="F259" s="5">
        <v>0</v>
      </c>
      <c r="G259" s="5">
        <v>300</v>
      </c>
      <c r="H259" s="5">
        <v>300</v>
      </c>
      <c r="I259" s="5">
        <v>300</v>
      </c>
      <c r="J259" s="5">
        <v>300</v>
      </c>
      <c r="K259" s="5">
        <f>Table2[[#This Row],[2020 PRELIM]]-Table2[[#This Row],[2019 ORIG BUD]]</f>
        <v>0</v>
      </c>
      <c r="L259" s="5"/>
    </row>
    <row r="260" spans="1:12" x14ac:dyDescent="0.25">
      <c r="A260" t="s">
        <v>233</v>
      </c>
      <c r="B260" t="s">
        <v>156</v>
      </c>
      <c r="C260" t="s">
        <v>264</v>
      </c>
      <c r="D260" t="s">
        <v>8</v>
      </c>
      <c r="E260" t="s">
        <v>72</v>
      </c>
      <c r="F260" s="5">
        <v>2775.25</v>
      </c>
      <c r="G260" s="5">
        <v>500</v>
      </c>
      <c r="H260" s="5">
        <v>500</v>
      </c>
      <c r="I260" s="5">
        <v>500</v>
      </c>
      <c r="J260" s="5">
        <v>500</v>
      </c>
      <c r="K260" s="5">
        <f>Table2[[#This Row],[2020 PRELIM]]-Table2[[#This Row],[2019 ORIG BUD]]</f>
        <v>0</v>
      </c>
      <c r="L260" s="5"/>
    </row>
    <row r="261" spans="1:12" x14ac:dyDescent="0.25">
      <c r="A261" t="s">
        <v>142</v>
      </c>
      <c r="B261" t="s">
        <v>158</v>
      </c>
      <c r="C261" t="s">
        <v>159</v>
      </c>
      <c r="D261" t="s">
        <v>8</v>
      </c>
      <c r="E261" t="s">
        <v>72</v>
      </c>
      <c r="F261" s="5">
        <v>191.46</v>
      </c>
      <c r="G261" s="5">
        <v>500</v>
      </c>
      <c r="H261" s="5">
        <v>500</v>
      </c>
      <c r="I261" s="5">
        <v>500</v>
      </c>
      <c r="J261" s="5">
        <v>500</v>
      </c>
      <c r="K261" s="5">
        <f>Table2[[#This Row],[2020 PRELIM]]-Table2[[#This Row],[2019 ORIG BUD]]</f>
        <v>0</v>
      </c>
      <c r="L261" s="5"/>
    </row>
    <row r="262" spans="1:12" x14ac:dyDescent="0.25">
      <c r="A262" t="s">
        <v>233</v>
      </c>
      <c r="B262" t="s">
        <v>158</v>
      </c>
      <c r="C262" t="s">
        <v>265</v>
      </c>
      <c r="D262" t="s">
        <v>8</v>
      </c>
      <c r="E262" t="s">
        <v>72</v>
      </c>
      <c r="F262" s="5">
        <v>1278.24</v>
      </c>
      <c r="G262" s="5">
        <v>500</v>
      </c>
      <c r="H262" s="5">
        <v>500</v>
      </c>
      <c r="I262" s="5">
        <v>500</v>
      </c>
      <c r="J262" s="5">
        <v>500</v>
      </c>
      <c r="K262" s="5">
        <f>Table2[[#This Row],[2020 PRELIM]]-Table2[[#This Row],[2019 ORIG BUD]]</f>
        <v>0</v>
      </c>
      <c r="L262" s="5"/>
    </row>
    <row r="263" spans="1:12" x14ac:dyDescent="0.25">
      <c r="A263" t="s">
        <v>142</v>
      </c>
      <c r="B263" t="s">
        <v>160</v>
      </c>
      <c r="C263" t="s">
        <v>161</v>
      </c>
      <c r="D263" t="s">
        <v>8</v>
      </c>
      <c r="E263" t="s">
        <v>72</v>
      </c>
      <c r="F263" s="5">
        <v>0</v>
      </c>
      <c r="G263" s="5">
        <v>150</v>
      </c>
      <c r="H263" s="5">
        <v>150</v>
      </c>
      <c r="I263" s="5">
        <v>0</v>
      </c>
      <c r="J263" s="5">
        <v>0</v>
      </c>
      <c r="K263" s="5">
        <f>Table2[[#This Row],[2020 PRELIM]]-Table2[[#This Row],[2019 ORIG BUD]]</f>
        <v>-150</v>
      </c>
      <c r="L263" s="5"/>
    </row>
    <row r="264" spans="1:12" x14ac:dyDescent="0.25">
      <c r="A264" t="s">
        <v>233</v>
      </c>
      <c r="B264" t="s">
        <v>160</v>
      </c>
      <c r="C264" t="s">
        <v>266</v>
      </c>
      <c r="D264" t="s">
        <v>8</v>
      </c>
      <c r="E264" t="s">
        <v>72</v>
      </c>
      <c r="F264" s="5">
        <v>0</v>
      </c>
      <c r="G264" s="5">
        <v>100</v>
      </c>
      <c r="H264" s="5">
        <v>100</v>
      </c>
      <c r="I264" s="5">
        <v>0</v>
      </c>
      <c r="J264" s="5">
        <v>0</v>
      </c>
      <c r="K264" s="5">
        <f>Table2[[#This Row],[2020 PRELIM]]-Table2[[#This Row],[2019 ORIG BUD]]</f>
        <v>-100</v>
      </c>
      <c r="L264" s="5"/>
    </row>
    <row r="265" spans="1:12" x14ac:dyDescent="0.25">
      <c r="A265" t="s">
        <v>233</v>
      </c>
      <c r="B265" t="s">
        <v>267</v>
      </c>
      <c r="C265" t="s">
        <v>268</v>
      </c>
      <c r="D265" t="s">
        <v>8</v>
      </c>
      <c r="E265" t="s">
        <v>72</v>
      </c>
      <c r="F265" s="5">
        <v>0</v>
      </c>
      <c r="G265" s="5">
        <v>14052</v>
      </c>
      <c r="H265" s="5">
        <v>14052</v>
      </c>
      <c r="I265" s="5">
        <v>0</v>
      </c>
      <c r="J265" s="5">
        <v>0</v>
      </c>
      <c r="K265" s="5">
        <f>Table2[[#This Row],[2020 PRELIM]]-Table2[[#This Row],[2019 ORIG BUD]]</f>
        <v>-14052</v>
      </c>
      <c r="L265" s="5"/>
    </row>
    <row r="266" spans="1:12" x14ac:dyDescent="0.25">
      <c r="A266" t="s">
        <v>166</v>
      </c>
      <c r="B266" t="s">
        <v>189</v>
      </c>
      <c r="C266" t="s">
        <v>190</v>
      </c>
      <c r="D266" t="s">
        <v>8</v>
      </c>
      <c r="E266" t="s">
        <v>72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f>Table2[[#This Row],[2020 PRELIM]]-Table2[[#This Row],[2019 ORIG BUD]]</f>
        <v>0</v>
      </c>
      <c r="L266" s="5"/>
    </row>
    <row r="267" spans="1:12" x14ac:dyDescent="0.25">
      <c r="A267" t="s">
        <v>195</v>
      </c>
      <c r="B267" t="s">
        <v>189</v>
      </c>
      <c r="C267" t="s">
        <v>218</v>
      </c>
      <c r="D267" t="s">
        <v>8</v>
      </c>
      <c r="E267" t="s">
        <v>72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f>Table2[[#This Row],[2020 PRELIM]]-Table2[[#This Row],[2019 ORIG BUD]]</f>
        <v>0</v>
      </c>
      <c r="L267" s="5"/>
    </row>
    <row r="268" spans="1:12" x14ac:dyDescent="0.25">
      <c r="A268" t="s">
        <v>233</v>
      </c>
      <c r="B268" t="s">
        <v>189</v>
      </c>
      <c r="C268" t="s">
        <v>269</v>
      </c>
      <c r="D268" t="s">
        <v>8</v>
      </c>
      <c r="E268" t="s">
        <v>72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f>Table2[[#This Row],[2020 PRELIM]]-Table2[[#This Row],[2019 ORIG BUD]]</f>
        <v>0</v>
      </c>
      <c r="L268" s="5"/>
    </row>
    <row r="269" spans="1:12" x14ac:dyDescent="0.25">
      <c r="A269" t="s">
        <v>357</v>
      </c>
      <c r="B269" t="s">
        <v>189</v>
      </c>
      <c r="C269" t="s">
        <v>375</v>
      </c>
      <c r="D269" t="s">
        <v>8</v>
      </c>
      <c r="E269" t="s">
        <v>72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f>Table2[[#This Row],[2020 PRELIM]]-Table2[[#This Row],[2019 ORIG BUD]]</f>
        <v>0</v>
      </c>
      <c r="L269" s="5"/>
    </row>
    <row r="270" spans="1:12" x14ac:dyDescent="0.25">
      <c r="A270" t="s">
        <v>69</v>
      </c>
      <c r="B270" t="s">
        <v>121</v>
      </c>
      <c r="C270" t="s">
        <v>122</v>
      </c>
      <c r="D270" t="s">
        <v>8</v>
      </c>
      <c r="E270" t="s">
        <v>72</v>
      </c>
      <c r="F270" s="5">
        <v>35835</v>
      </c>
      <c r="G270" s="5">
        <v>29023</v>
      </c>
      <c r="H270" s="5">
        <v>29023</v>
      </c>
      <c r="I270" s="5">
        <v>29023</v>
      </c>
      <c r="J270" s="5">
        <v>20083</v>
      </c>
      <c r="K270" s="5">
        <f>Table2[[#This Row],[2020 PRELIM]]-Table2[[#This Row],[2019 ORIG BUD]]</f>
        <v>-8940</v>
      </c>
      <c r="L270" s="5"/>
    </row>
    <row r="271" spans="1:12" x14ac:dyDescent="0.25">
      <c r="A271" t="s">
        <v>195</v>
      </c>
      <c r="B271" t="s">
        <v>121</v>
      </c>
      <c r="C271" t="s">
        <v>219</v>
      </c>
      <c r="D271" t="s">
        <v>8</v>
      </c>
      <c r="E271" t="s">
        <v>72</v>
      </c>
      <c r="F271" s="5">
        <v>564</v>
      </c>
      <c r="G271" s="5">
        <v>457</v>
      </c>
      <c r="H271" s="5">
        <v>457</v>
      </c>
      <c r="I271" s="5">
        <v>457</v>
      </c>
      <c r="J271" s="5">
        <v>316</v>
      </c>
      <c r="K271" s="5">
        <f>Table2[[#This Row],[2020 PRELIM]]-Table2[[#This Row],[2019 ORIG BUD]]</f>
        <v>-141</v>
      </c>
      <c r="L271" s="5"/>
    </row>
    <row r="272" spans="1:12" x14ac:dyDescent="0.25">
      <c r="A272" t="s">
        <v>357</v>
      </c>
      <c r="B272" t="s">
        <v>121</v>
      </c>
      <c r="C272" t="s">
        <v>376</v>
      </c>
      <c r="D272" t="s">
        <v>8</v>
      </c>
      <c r="E272" t="s">
        <v>72</v>
      </c>
      <c r="F272" s="5">
        <v>5205</v>
      </c>
      <c r="G272" s="5">
        <v>4216</v>
      </c>
      <c r="H272" s="5">
        <v>4216</v>
      </c>
      <c r="I272" s="5">
        <v>4216</v>
      </c>
      <c r="J272" s="5">
        <v>2917</v>
      </c>
      <c r="K272" s="5">
        <f>Table2[[#This Row],[2020 PRELIM]]-Table2[[#This Row],[2019 ORIG BUD]]</f>
        <v>-1299</v>
      </c>
      <c r="L272" s="5"/>
    </row>
    <row r="273" spans="1:12" x14ac:dyDescent="0.25">
      <c r="A273" t="s">
        <v>69</v>
      </c>
      <c r="B273" t="s">
        <v>123</v>
      </c>
      <c r="C273" t="s">
        <v>124</v>
      </c>
      <c r="D273" t="s">
        <v>8</v>
      </c>
      <c r="E273" t="s">
        <v>72</v>
      </c>
      <c r="F273" s="5">
        <v>42084</v>
      </c>
      <c r="G273" s="5">
        <v>52296</v>
      </c>
      <c r="H273" s="5">
        <v>52296</v>
      </c>
      <c r="I273" s="5">
        <v>52296</v>
      </c>
      <c r="J273" s="5">
        <v>54752</v>
      </c>
      <c r="K273" s="5">
        <f>Table2[[#This Row],[2020 PRELIM]]-Table2[[#This Row],[2019 ORIG BUD]]</f>
        <v>2456</v>
      </c>
      <c r="L273" s="5"/>
    </row>
    <row r="274" spans="1:12" x14ac:dyDescent="0.25">
      <c r="A274" t="s">
        <v>142</v>
      </c>
      <c r="B274" t="s">
        <v>123</v>
      </c>
      <c r="C274" t="s">
        <v>162</v>
      </c>
      <c r="D274" t="s">
        <v>8</v>
      </c>
      <c r="E274" t="s">
        <v>72</v>
      </c>
      <c r="F274" s="5">
        <v>31560</v>
      </c>
      <c r="G274" s="5">
        <v>40014</v>
      </c>
      <c r="H274" s="5">
        <v>40014</v>
      </c>
      <c r="I274" s="5">
        <v>40014</v>
      </c>
      <c r="J274" s="5">
        <v>41064</v>
      </c>
      <c r="K274" s="5">
        <f>Table2[[#This Row],[2020 PRELIM]]-Table2[[#This Row],[2019 ORIG BUD]]</f>
        <v>1050</v>
      </c>
      <c r="L274" s="5"/>
    </row>
    <row r="275" spans="1:12" x14ac:dyDescent="0.25">
      <c r="A275" t="s">
        <v>166</v>
      </c>
      <c r="B275" t="s">
        <v>123</v>
      </c>
      <c r="C275" t="s">
        <v>191</v>
      </c>
      <c r="D275" t="s">
        <v>8</v>
      </c>
      <c r="E275" t="s">
        <v>72</v>
      </c>
      <c r="F275" s="5">
        <v>52608</v>
      </c>
      <c r="G275" s="5">
        <v>53352</v>
      </c>
      <c r="H275" s="5">
        <v>53352</v>
      </c>
      <c r="I275" s="5">
        <v>53352</v>
      </c>
      <c r="J275" s="5">
        <v>54752</v>
      </c>
      <c r="K275" s="5">
        <f>Table2[[#This Row],[2020 PRELIM]]-Table2[[#This Row],[2019 ORIG BUD]]</f>
        <v>1400</v>
      </c>
      <c r="L275" s="5"/>
    </row>
    <row r="276" spans="1:12" x14ac:dyDescent="0.25">
      <c r="A276" t="s">
        <v>195</v>
      </c>
      <c r="B276" t="s">
        <v>123</v>
      </c>
      <c r="C276" t="s">
        <v>220</v>
      </c>
      <c r="D276" t="s">
        <v>8</v>
      </c>
      <c r="E276" t="s">
        <v>72</v>
      </c>
      <c r="F276" s="5">
        <v>10524</v>
      </c>
      <c r="G276" s="5">
        <v>13338</v>
      </c>
      <c r="H276" s="5">
        <v>13338</v>
      </c>
      <c r="I276" s="5">
        <v>13338</v>
      </c>
      <c r="J276" s="5">
        <v>13688</v>
      </c>
      <c r="K276" s="5">
        <f>Table2[[#This Row],[2020 PRELIM]]-Table2[[#This Row],[2019 ORIG BUD]]</f>
        <v>350</v>
      </c>
      <c r="L276" s="5"/>
    </row>
    <row r="277" spans="1:12" x14ac:dyDescent="0.25">
      <c r="A277" t="s">
        <v>233</v>
      </c>
      <c r="B277" t="s">
        <v>123</v>
      </c>
      <c r="C277" t="s">
        <v>270</v>
      </c>
      <c r="D277" t="s">
        <v>8</v>
      </c>
      <c r="E277" t="s">
        <v>72</v>
      </c>
      <c r="F277" s="5">
        <v>395556</v>
      </c>
      <c r="G277" s="5">
        <v>466844</v>
      </c>
      <c r="H277" s="5">
        <v>466844</v>
      </c>
      <c r="I277" s="5">
        <v>466844</v>
      </c>
      <c r="J277" s="5">
        <v>492790</v>
      </c>
      <c r="K277" s="5">
        <f>Table2[[#This Row],[2020 PRELIM]]-Table2[[#This Row],[2019 ORIG BUD]]</f>
        <v>25946</v>
      </c>
      <c r="L277" s="5"/>
    </row>
    <row r="278" spans="1:12" x14ac:dyDescent="0.25">
      <c r="A278" t="s">
        <v>295</v>
      </c>
      <c r="B278" t="s">
        <v>123</v>
      </c>
      <c r="C278" t="s">
        <v>309</v>
      </c>
      <c r="D278" t="s">
        <v>8</v>
      </c>
      <c r="E278" t="s">
        <v>72</v>
      </c>
      <c r="F278" s="5">
        <v>10524</v>
      </c>
      <c r="G278" s="5">
        <v>13338</v>
      </c>
      <c r="H278" s="5">
        <v>13338</v>
      </c>
      <c r="I278" s="5">
        <v>13338</v>
      </c>
      <c r="J278" s="5">
        <v>13688</v>
      </c>
      <c r="K278" s="5">
        <f>Table2[[#This Row],[2020 PRELIM]]-Table2[[#This Row],[2019 ORIG BUD]]</f>
        <v>350</v>
      </c>
      <c r="L278" s="5"/>
    </row>
    <row r="279" spans="1:12" x14ac:dyDescent="0.25">
      <c r="A279" t="s">
        <v>357</v>
      </c>
      <c r="B279" t="s">
        <v>123</v>
      </c>
      <c r="C279" t="s">
        <v>377</v>
      </c>
      <c r="D279" t="s">
        <v>8</v>
      </c>
      <c r="E279" t="s">
        <v>72</v>
      </c>
      <c r="F279" s="5">
        <v>52608</v>
      </c>
      <c r="G279" s="5">
        <v>66690</v>
      </c>
      <c r="H279" s="5">
        <v>66690</v>
      </c>
      <c r="I279" s="5">
        <v>66690</v>
      </c>
      <c r="J279" s="5">
        <v>68440</v>
      </c>
      <c r="K279" s="5">
        <f>Table2[[#This Row],[2020 PRELIM]]-Table2[[#This Row],[2019 ORIG BUD]]</f>
        <v>1750</v>
      </c>
      <c r="L279" s="5"/>
    </row>
    <row r="280" spans="1:12" x14ac:dyDescent="0.25">
      <c r="A280" t="s">
        <v>233</v>
      </c>
      <c r="B280" t="s">
        <v>271</v>
      </c>
      <c r="C280" t="s">
        <v>272</v>
      </c>
      <c r="D280" t="s">
        <v>8</v>
      </c>
      <c r="E280" t="s">
        <v>72</v>
      </c>
      <c r="F280" s="5">
        <v>14280</v>
      </c>
      <c r="G280" s="5">
        <v>14184</v>
      </c>
      <c r="H280" s="5">
        <v>14184</v>
      </c>
      <c r="I280" s="5">
        <v>14184</v>
      </c>
      <c r="J280" s="5">
        <v>13680</v>
      </c>
      <c r="K280" s="5">
        <f>Table2[[#This Row],[2020 PRELIM]]-Table2[[#This Row],[2019 ORIG BUD]]</f>
        <v>-504</v>
      </c>
      <c r="L280" s="5"/>
    </row>
    <row r="281" spans="1:12" x14ac:dyDescent="0.25">
      <c r="A281" t="s">
        <v>69</v>
      </c>
      <c r="B281" t="s">
        <v>125</v>
      </c>
      <c r="C281" t="s">
        <v>126</v>
      </c>
      <c r="D281" t="s">
        <v>8</v>
      </c>
      <c r="E281" t="s">
        <v>72</v>
      </c>
      <c r="F281" s="5">
        <v>7005</v>
      </c>
      <c r="G281" s="5">
        <v>5941</v>
      </c>
      <c r="H281" s="5">
        <v>5941</v>
      </c>
      <c r="I281" s="5">
        <v>5941</v>
      </c>
      <c r="J281" s="5">
        <v>1687</v>
      </c>
      <c r="K281" s="5">
        <f>Table2[[#This Row],[2020 PRELIM]]-Table2[[#This Row],[2019 ORIG BUD]]</f>
        <v>-4254</v>
      </c>
      <c r="L281" s="5"/>
    </row>
    <row r="282" spans="1:12" x14ac:dyDescent="0.25">
      <c r="A282" t="s">
        <v>142</v>
      </c>
      <c r="B282" t="s">
        <v>125</v>
      </c>
      <c r="C282" t="s">
        <v>163</v>
      </c>
      <c r="D282" t="s">
        <v>8</v>
      </c>
      <c r="E282" t="s">
        <v>72</v>
      </c>
      <c r="F282" s="5">
        <v>4034</v>
      </c>
      <c r="G282" s="5">
        <v>3397</v>
      </c>
      <c r="H282" s="5">
        <v>3397</v>
      </c>
      <c r="I282" s="5">
        <v>3397</v>
      </c>
      <c r="J282" s="5">
        <v>850</v>
      </c>
      <c r="K282" s="5">
        <f>Table2[[#This Row],[2020 PRELIM]]-Table2[[#This Row],[2019 ORIG BUD]]</f>
        <v>-2547</v>
      </c>
      <c r="L282" s="5"/>
    </row>
    <row r="283" spans="1:12" x14ac:dyDescent="0.25">
      <c r="A283" t="s">
        <v>166</v>
      </c>
      <c r="B283" t="s">
        <v>125</v>
      </c>
      <c r="C283" t="s">
        <v>192</v>
      </c>
      <c r="D283" t="s">
        <v>8</v>
      </c>
      <c r="E283" t="s">
        <v>72</v>
      </c>
      <c r="F283" s="5">
        <v>7396</v>
      </c>
      <c r="G283" s="5">
        <v>6228</v>
      </c>
      <c r="H283" s="5">
        <v>6228</v>
      </c>
      <c r="I283" s="5">
        <v>6228</v>
      </c>
      <c r="J283" s="5">
        <v>1557</v>
      </c>
      <c r="K283" s="5">
        <f>Table2[[#This Row],[2020 PRELIM]]-Table2[[#This Row],[2019 ORIG BUD]]</f>
        <v>-4671</v>
      </c>
      <c r="L283" s="5"/>
    </row>
    <row r="284" spans="1:12" x14ac:dyDescent="0.25">
      <c r="A284" t="s">
        <v>195</v>
      </c>
      <c r="B284" t="s">
        <v>125</v>
      </c>
      <c r="C284" t="s">
        <v>221</v>
      </c>
      <c r="D284" t="s">
        <v>8</v>
      </c>
      <c r="E284" t="s">
        <v>72</v>
      </c>
      <c r="F284" s="5">
        <v>1012</v>
      </c>
      <c r="G284" s="5">
        <v>852</v>
      </c>
      <c r="H284" s="5">
        <v>852</v>
      </c>
      <c r="I284" s="5">
        <v>852</v>
      </c>
      <c r="J284" s="5">
        <v>213</v>
      </c>
      <c r="K284" s="5">
        <f>Table2[[#This Row],[2020 PRELIM]]-Table2[[#This Row],[2019 ORIG BUD]]</f>
        <v>-639</v>
      </c>
      <c r="L284" s="5"/>
    </row>
    <row r="285" spans="1:12" x14ac:dyDescent="0.25">
      <c r="A285" t="s">
        <v>233</v>
      </c>
      <c r="B285" t="s">
        <v>125</v>
      </c>
      <c r="C285" t="s">
        <v>273</v>
      </c>
      <c r="D285" t="s">
        <v>8</v>
      </c>
      <c r="E285" t="s">
        <v>72</v>
      </c>
      <c r="F285" s="5">
        <v>20805</v>
      </c>
      <c r="G285" s="5">
        <v>18426</v>
      </c>
      <c r="H285" s="5">
        <v>18898</v>
      </c>
      <c r="I285" s="5">
        <v>18426</v>
      </c>
      <c r="J285" s="5">
        <v>4890</v>
      </c>
      <c r="K285" s="5">
        <f>Table2[[#This Row],[2020 PRELIM]]-Table2[[#This Row],[2019 ORIG BUD]]</f>
        <v>-13536</v>
      </c>
      <c r="L285" s="5"/>
    </row>
    <row r="286" spans="1:12" x14ac:dyDescent="0.25">
      <c r="A286" t="s">
        <v>295</v>
      </c>
      <c r="B286" t="s">
        <v>125</v>
      </c>
      <c r="C286" t="s">
        <v>310</v>
      </c>
      <c r="D286" t="s">
        <v>8</v>
      </c>
      <c r="E286" t="s">
        <v>72</v>
      </c>
      <c r="F286" s="5">
        <v>2296</v>
      </c>
      <c r="G286" s="5">
        <v>1933</v>
      </c>
      <c r="H286" s="5">
        <v>1933</v>
      </c>
      <c r="I286" s="5">
        <v>1933</v>
      </c>
      <c r="J286" s="5">
        <v>484</v>
      </c>
      <c r="K286" s="5">
        <f>Table2[[#This Row],[2020 PRELIM]]-Table2[[#This Row],[2019 ORIG BUD]]</f>
        <v>-1449</v>
      </c>
      <c r="L286" s="5"/>
    </row>
    <row r="287" spans="1:12" x14ac:dyDescent="0.25">
      <c r="A287" t="s">
        <v>313</v>
      </c>
      <c r="B287" t="s">
        <v>125</v>
      </c>
      <c r="C287" t="s">
        <v>324</v>
      </c>
      <c r="D287" t="s">
        <v>8</v>
      </c>
      <c r="E287" t="s">
        <v>72</v>
      </c>
      <c r="F287" s="5">
        <v>340</v>
      </c>
      <c r="G287" s="5">
        <v>286</v>
      </c>
      <c r="H287" s="5">
        <v>286</v>
      </c>
      <c r="I287" s="5">
        <v>286</v>
      </c>
      <c r="J287" s="5">
        <v>72</v>
      </c>
      <c r="K287" s="5">
        <f>Table2[[#This Row],[2020 PRELIM]]-Table2[[#This Row],[2019 ORIG BUD]]</f>
        <v>-214</v>
      </c>
      <c r="L287" s="5"/>
    </row>
    <row r="288" spans="1:12" x14ac:dyDescent="0.25">
      <c r="A288" t="s">
        <v>327</v>
      </c>
      <c r="B288" t="s">
        <v>125</v>
      </c>
      <c r="C288" t="s">
        <v>343</v>
      </c>
      <c r="D288" t="s">
        <v>8</v>
      </c>
      <c r="E288" t="s">
        <v>72</v>
      </c>
      <c r="F288" s="5">
        <v>2377</v>
      </c>
      <c r="G288" s="5">
        <v>2001</v>
      </c>
      <c r="H288" s="5">
        <v>2001</v>
      </c>
      <c r="I288" s="5">
        <v>2001</v>
      </c>
      <c r="J288" s="5">
        <v>572</v>
      </c>
      <c r="K288" s="5">
        <f>Table2[[#This Row],[2020 PRELIM]]-Table2[[#This Row],[2019 ORIG BUD]]</f>
        <v>-1429</v>
      </c>
      <c r="L288" s="5"/>
    </row>
    <row r="289" spans="1:12" x14ac:dyDescent="0.25">
      <c r="A289" t="s">
        <v>357</v>
      </c>
      <c r="B289" t="s">
        <v>125</v>
      </c>
      <c r="C289" t="s">
        <v>378</v>
      </c>
      <c r="D289" t="s">
        <v>8</v>
      </c>
      <c r="E289" t="s">
        <v>72</v>
      </c>
      <c r="F289" s="5">
        <v>13446</v>
      </c>
      <c r="G289" s="5">
        <v>11323</v>
      </c>
      <c r="H289" s="5">
        <v>11967</v>
      </c>
      <c r="I289" s="5">
        <v>11323</v>
      </c>
      <c r="J289" s="5">
        <v>2831</v>
      </c>
      <c r="K289" s="5">
        <f>Table2[[#This Row],[2020 PRELIM]]-Table2[[#This Row],[2019 ORIG BUD]]</f>
        <v>-8492</v>
      </c>
      <c r="L289" s="5"/>
    </row>
    <row r="290" spans="1:12" x14ac:dyDescent="0.25">
      <c r="A290" t="s">
        <v>351</v>
      </c>
      <c r="B290" t="s">
        <v>353</v>
      </c>
      <c r="C290" t="s">
        <v>354</v>
      </c>
      <c r="D290" t="s">
        <v>8</v>
      </c>
      <c r="E290" t="s">
        <v>72</v>
      </c>
      <c r="F290" s="5">
        <v>1781.25</v>
      </c>
      <c r="G290" s="5">
        <v>2100</v>
      </c>
      <c r="H290" s="5">
        <v>2100</v>
      </c>
      <c r="I290" s="5">
        <v>1500</v>
      </c>
      <c r="J290" s="5">
        <v>2100</v>
      </c>
      <c r="K290" s="5">
        <f>Table2[[#This Row],[2020 PRELIM]]-Table2[[#This Row],[2019 ORIG BUD]]</f>
        <v>0</v>
      </c>
      <c r="L290" s="5"/>
    </row>
    <row r="291" spans="1:12" x14ac:dyDescent="0.25">
      <c r="A291" t="s">
        <v>69</v>
      </c>
      <c r="B291" t="s">
        <v>127</v>
      </c>
      <c r="C291" t="s">
        <v>128</v>
      </c>
      <c r="D291" t="s">
        <v>8</v>
      </c>
      <c r="E291" t="s">
        <v>72</v>
      </c>
      <c r="F291" s="5">
        <v>12364</v>
      </c>
      <c r="G291" s="5">
        <v>15455</v>
      </c>
      <c r="H291" s="5">
        <v>20092</v>
      </c>
      <c r="I291" s="5">
        <v>20092</v>
      </c>
      <c r="J291" s="5">
        <v>27675</v>
      </c>
      <c r="K291" s="5">
        <f>Table2[[#This Row],[2020 PRELIM]]-Table2[[#This Row],[2019 ORIG BUD]]</f>
        <v>12220</v>
      </c>
      <c r="L291" s="5"/>
    </row>
    <row r="292" spans="1:12" x14ac:dyDescent="0.25">
      <c r="A292" t="s">
        <v>142</v>
      </c>
      <c r="B292" t="s">
        <v>127</v>
      </c>
      <c r="C292" t="s">
        <v>164</v>
      </c>
      <c r="D292" t="s">
        <v>8</v>
      </c>
      <c r="E292" t="s">
        <v>72</v>
      </c>
      <c r="F292" s="5">
        <v>8432</v>
      </c>
      <c r="G292" s="5">
        <v>10540</v>
      </c>
      <c r="H292" s="5">
        <v>13702</v>
      </c>
      <c r="I292" s="5">
        <v>13702</v>
      </c>
      <c r="J292" s="5">
        <v>20552</v>
      </c>
      <c r="K292" s="5">
        <f>Table2[[#This Row],[2020 PRELIM]]-Table2[[#This Row],[2019 ORIG BUD]]</f>
        <v>10012</v>
      </c>
      <c r="L292" s="5"/>
    </row>
    <row r="293" spans="1:12" x14ac:dyDescent="0.25">
      <c r="A293" t="s">
        <v>166</v>
      </c>
      <c r="B293" t="s">
        <v>127</v>
      </c>
      <c r="C293" t="s">
        <v>193</v>
      </c>
      <c r="D293" t="s">
        <v>8</v>
      </c>
      <c r="E293" t="s">
        <v>72</v>
      </c>
      <c r="F293" s="5">
        <v>15458</v>
      </c>
      <c r="G293" s="5">
        <v>18971</v>
      </c>
      <c r="H293" s="5">
        <v>24662</v>
      </c>
      <c r="I293" s="5">
        <v>24662</v>
      </c>
      <c r="J293" s="5">
        <v>35658</v>
      </c>
      <c r="K293" s="5">
        <f>Table2[[#This Row],[2020 PRELIM]]-Table2[[#This Row],[2019 ORIG BUD]]</f>
        <v>16687</v>
      </c>
      <c r="L293" s="5"/>
    </row>
    <row r="294" spans="1:12" x14ac:dyDescent="0.25">
      <c r="A294" t="s">
        <v>195</v>
      </c>
      <c r="B294" t="s">
        <v>127</v>
      </c>
      <c r="C294" t="s">
        <v>222</v>
      </c>
      <c r="D294" t="s">
        <v>8</v>
      </c>
      <c r="E294" t="s">
        <v>72</v>
      </c>
      <c r="F294" s="5">
        <v>1686</v>
      </c>
      <c r="G294" s="5">
        <v>1756</v>
      </c>
      <c r="H294" s="5">
        <v>2283</v>
      </c>
      <c r="I294" s="5">
        <v>2283</v>
      </c>
      <c r="J294" s="5">
        <v>1474</v>
      </c>
      <c r="K294" s="5">
        <f>Table2[[#This Row],[2020 PRELIM]]-Table2[[#This Row],[2019 ORIG BUD]]</f>
        <v>-282</v>
      </c>
      <c r="L294" s="5"/>
    </row>
    <row r="295" spans="1:12" x14ac:dyDescent="0.25">
      <c r="A295" t="s">
        <v>233</v>
      </c>
      <c r="B295" t="s">
        <v>127</v>
      </c>
      <c r="C295" t="s">
        <v>274</v>
      </c>
      <c r="D295" t="s">
        <v>8</v>
      </c>
      <c r="E295" t="s">
        <v>72</v>
      </c>
      <c r="F295" s="5">
        <v>42999</v>
      </c>
      <c r="G295" s="5">
        <v>56559</v>
      </c>
      <c r="H295" s="5">
        <v>74991</v>
      </c>
      <c r="I295" s="5">
        <v>73527</v>
      </c>
      <c r="J295" s="5">
        <v>116525</v>
      </c>
      <c r="K295" s="5">
        <f>Table2[[#This Row],[2020 PRELIM]]-Table2[[#This Row],[2019 ORIG BUD]]</f>
        <v>59966</v>
      </c>
      <c r="L295" s="5"/>
    </row>
    <row r="296" spans="1:12" x14ac:dyDescent="0.25">
      <c r="A296" t="s">
        <v>295</v>
      </c>
      <c r="B296" t="s">
        <v>127</v>
      </c>
      <c r="C296" t="s">
        <v>311</v>
      </c>
      <c r="D296" t="s">
        <v>8</v>
      </c>
      <c r="E296" t="s">
        <v>72</v>
      </c>
      <c r="F296" s="5">
        <v>3091</v>
      </c>
      <c r="G296" s="5">
        <v>3864</v>
      </c>
      <c r="H296" s="5">
        <v>5023</v>
      </c>
      <c r="I296" s="5">
        <v>5023</v>
      </c>
      <c r="J296" s="5">
        <v>6919</v>
      </c>
      <c r="K296" s="5">
        <f>Table2[[#This Row],[2020 PRELIM]]-Table2[[#This Row],[2019 ORIG BUD]]</f>
        <v>3055</v>
      </c>
      <c r="L296" s="5"/>
    </row>
    <row r="297" spans="1:12" x14ac:dyDescent="0.25">
      <c r="A297" t="s">
        <v>313</v>
      </c>
      <c r="B297" t="s">
        <v>127</v>
      </c>
      <c r="C297" t="s">
        <v>325</v>
      </c>
      <c r="D297" t="s">
        <v>8</v>
      </c>
      <c r="E297" t="s">
        <v>72</v>
      </c>
      <c r="F297" s="5">
        <v>281</v>
      </c>
      <c r="G297" s="5">
        <v>351</v>
      </c>
      <c r="H297" s="5">
        <v>456</v>
      </c>
      <c r="I297" s="5">
        <v>456</v>
      </c>
      <c r="J297" s="5">
        <v>69</v>
      </c>
      <c r="K297" s="5">
        <f>Table2[[#This Row],[2020 PRELIM]]-Table2[[#This Row],[2019 ORIG BUD]]</f>
        <v>-282</v>
      </c>
      <c r="L297" s="5"/>
    </row>
    <row r="298" spans="1:12" x14ac:dyDescent="0.25">
      <c r="A298" t="s">
        <v>327</v>
      </c>
      <c r="B298" t="s">
        <v>127</v>
      </c>
      <c r="C298" t="s">
        <v>344</v>
      </c>
      <c r="D298" t="s">
        <v>8</v>
      </c>
      <c r="E298" t="s">
        <v>72</v>
      </c>
      <c r="F298" s="5">
        <v>1964</v>
      </c>
      <c r="G298" s="5">
        <v>2455</v>
      </c>
      <c r="H298" s="5">
        <v>3192</v>
      </c>
      <c r="I298" s="5">
        <v>3192</v>
      </c>
      <c r="J298" s="5">
        <v>683</v>
      </c>
      <c r="K298" s="5">
        <f>Table2[[#This Row],[2020 PRELIM]]-Table2[[#This Row],[2019 ORIG BUD]]</f>
        <v>-1772</v>
      </c>
      <c r="L298" s="5"/>
    </row>
    <row r="299" spans="1:12" x14ac:dyDescent="0.25">
      <c r="A299" t="s">
        <v>357</v>
      </c>
      <c r="B299" t="s">
        <v>127</v>
      </c>
      <c r="C299" t="s">
        <v>379</v>
      </c>
      <c r="D299" t="s">
        <v>8</v>
      </c>
      <c r="E299" t="s">
        <v>72</v>
      </c>
      <c r="F299" s="5">
        <v>28104</v>
      </c>
      <c r="G299" s="5">
        <v>35130</v>
      </c>
      <c r="H299" s="5">
        <v>47668</v>
      </c>
      <c r="I299" s="5">
        <v>45669</v>
      </c>
      <c r="J299" s="5">
        <v>68504</v>
      </c>
      <c r="K299" s="5">
        <f>Table2[[#This Row],[2020 PRELIM]]-Table2[[#This Row],[2019 ORIG BUD]]</f>
        <v>33374</v>
      </c>
      <c r="L299" s="5"/>
    </row>
    <row r="300" spans="1:12" x14ac:dyDescent="0.25">
      <c r="A300" t="s">
        <v>351</v>
      </c>
      <c r="B300" t="s">
        <v>355</v>
      </c>
      <c r="C300" t="s">
        <v>356</v>
      </c>
      <c r="D300" t="s">
        <v>8</v>
      </c>
      <c r="E300" t="s">
        <v>72</v>
      </c>
      <c r="F300" s="5">
        <v>3580.4</v>
      </c>
      <c r="G300" s="5">
        <v>4000</v>
      </c>
      <c r="H300" s="5">
        <v>4000</v>
      </c>
      <c r="I300" s="5">
        <v>3000</v>
      </c>
      <c r="J300" s="5">
        <v>4000</v>
      </c>
      <c r="K300" s="5">
        <f>Table2[[#This Row],[2020 PRELIM]]-Table2[[#This Row],[2019 ORIG BUD]]</f>
        <v>0</v>
      </c>
      <c r="L300" s="5"/>
    </row>
    <row r="301" spans="1:12" x14ac:dyDescent="0.25">
      <c r="A301" t="s">
        <v>69</v>
      </c>
      <c r="B301" t="s">
        <v>129</v>
      </c>
      <c r="C301" t="s">
        <v>130</v>
      </c>
      <c r="D301" t="s">
        <v>8</v>
      </c>
      <c r="E301" t="s">
        <v>72</v>
      </c>
      <c r="F301" s="5">
        <v>1526</v>
      </c>
      <c r="G301" s="5">
        <v>1553</v>
      </c>
      <c r="H301" s="5">
        <v>1553</v>
      </c>
      <c r="I301" s="5">
        <v>1553</v>
      </c>
      <c r="J301" s="5">
        <v>0</v>
      </c>
      <c r="K301" s="5">
        <f>Table2[[#This Row],[2020 PRELIM]]-Table2[[#This Row],[2019 ORIG BUD]]</f>
        <v>-1553</v>
      </c>
      <c r="L301" s="5"/>
    </row>
    <row r="302" spans="1:12" x14ac:dyDescent="0.25">
      <c r="A302" t="s">
        <v>142</v>
      </c>
      <c r="B302" t="s">
        <v>129</v>
      </c>
      <c r="C302" t="s">
        <v>165</v>
      </c>
      <c r="D302" t="s">
        <v>8</v>
      </c>
      <c r="E302" t="s">
        <v>72</v>
      </c>
      <c r="F302" s="5">
        <v>705</v>
      </c>
      <c r="G302" s="5">
        <v>704</v>
      </c>
      <c r="H302" s="5">
        <v>704</v>
      </c>
      <c r="I302" s="5">
        <v>733</v>
      </c>
      <c r="J302" s="5">
        <v>0</v>
      </c>
      <c r="K302" s="5">
        <f>Table2[[#This Row],[2020 PRELIM]]-Table2[[#This Row],[2019 ORIG BUD]]</f>
        <v>-704</v>
      </c>
      <c r="L302" s="5"/>
    </row>
    <row r="303" spans="1:12" x14ac:dyDescent="0.25">
      <c r="A303" t="s">
        <v>166</v>
      </c>
      <c r="B303" t="s">
        <v>129</v>
      </c>
      <c r="C303" t="s">
        <v>194</v>
      </c>
      <c r="D303" t="s">
        <v>8</v>
      </c>
      <c r="E303" t="s">
        <v>72</v>
      </c>
      <c r="F303" s="5">
        <v>1290</v>
      </c>
      <c r="G303" s="5">
        <v>1285</v>
      </c>
      <c r="H303" s="5">
        <v>1285</v>
      </c>
      <c r="I303" s="5">
        <v>1337</v>
      </c>
      <c r="J303" s="5">
        <v>0</v>
      </c>
      <c r="K303" s="5">
        <f>Table2[[#This Row],[2020 PRELIM]]-Table2[[#This Row],[2019 ORIG BUD]]</f>
        <v>-1285</v>
      </c>
      <c r="L303" s="5"/>
    </row>
    <row r="304" spans="1:12" x14ac:dyDescent="0.25">
      <c r="A304" t="s">
        <v>195</v>
      </c>
      <c r="B304" t="s">
        <v>129</v>
      </c>
      <c r="C304" t="s">
        <v>223</v>
      </c>
      <c r="D304" t="s">
        <v>8</v>
      </c>
      <c r="E304" t="s">
        <v>72</v>
      </c>
      <c r="F304" s="5">
        <v>281</v>
      </c>
      <c r="G304" s="5">
        <v>283</v>
      </c>
      <c r="H304" s="5">
        <v>283</v>
      </c>
      <c r="I304" s="5">
        <v>287</v>
      </c>
      <c r="J304" s="5">
        <v>0</v>
      </c>
      <c r="K304" s="5">
        <f>Table2[[#This Row],[2020 PRELIM]]-Table2[[#This Row],[2019 ORIG BUD]]</f>
        <v>-283</v>
      </c>
      <c r="L304" s="5"/>
    </row>
    <row r="305" spans="1:12" x14ac:dyDescent="0.25">
      <c r="A305" t="s">
        <v>233</v>
      </c>
      <c r="B305" t="s">
        <v>129</v>
      </c>
      <c r="C305" t="s">
        <v>275</v>
      </c>
      <c r="D305" t="s">
        <v>8</v>
      </c>
      <c r="E305" t="s">
        <v>72</v>
      </c>
      <c r="F305" s="5">
        <v>3300</v>
      </c>
      <c r="G305" s="5">
        <v>3670</v>
      </c>
      <c r="H305" s="5">
        <v>3924</v>
      </c>
      <c r="I305" s="5">
        <v>3750</v>
      </c>
      <c r="J305" s="5">
        <v>0</v>
      </c>
      <c r="K305" s="5">
        <f>Table2[[#This Row],[2020 PRELIM]]-Table2[[#This Row],[2019 ORIG BUD]]</f>
        <v>-3670</v>
      </c>
      <c r="L305" s="5"/>
    </row>
    <row r="306" spans="1:12" x14ac:dyDescent="0.25">
      <c r="A306" t="s">
        <v>281</v>
      </c>
      <c r="B306" t="s">
        <v>129</v>
      </c>
      <c r="C306" t="s">
        <v>294</v>
      </c>
      <c r="D306" t="s">
        <v>8</v>
      </c>
      <c r="E306" t="s">
        <v>72</v>
      </c>
      <c r="F306" s="5">
        <v>5</v>
      </c>
      <c r="G306" s="5">
        <v>5</v>
      </c>
      <c r="H306" s="5">
        <v>5</v>
      </c>
      <c r="I306" s="5">
        <v>5</v>
      </c>
      <c r="J306" s="5">
        <v>0</v>
      </c>
      <c r="K306" s="5">
        <f>Table2[[#This Row],[2020 PRELIM]]-Table2[[#This Row],[2019 ORIG BUD]]</f>
        <v>-5</v>
      </c>
      <c r="L306" s="5"/>
    </row>
    <row r="307" spans="1:12" x14ac:dyDescent="0.25">
      <c r="A307" t="s">
        <v>295</v>
      </c>
      <c r="B307" t="s">
        <v>129</v>
      </c>
      <c r="C307" t="s">
        <v>312</v>
      </c>
      <c r="D307" t="s">
        <v>8</v>
      </c>
      <c r="E307" t="s">
        <v>72</v>
      </c>
      <c r="F307" s="5">
        <v>409</v>
      </c>
      <c r="G307" s="5">
        <v>411</v>
      </c>
      <c r="H307" s="5">
        <v>411</v>
      </c>
      <c r="I307" s="5">
        <v>423</v>
      </c>
      <c r="J307" s="5">
        <v>0</v>
      </c>
      <c r="K307" s="5">
        <f>Table2[[#This Row],[2020 PRELIM]]-Table2[[#This Row],[2019 ORIG BUD]]</f>
        <v>-411</v>
      </c>
      <c r="L307" s="5"/>
    </row>
    <row r="308" spans="1:12" x14ac:dyDescent="0.25">
      <c r="A308" t="s">
        <v>313</v>
      </c>
      <c r="B308" t="s">
        <v>129</v>
      </c>
      <c r="C308" t="s">
        <v>326</v>
      </c>
      <c r="D308" t="s">
        <v>8</v>
      </c>
      <c r="E308" t="s">
        <v>72</v>
      </c>
      <c r="F308" s="5">
        <v>160</v>
      </c>
      <c r="G308" s="5">
        <v>162</v>
      </c>
      <c r="H308" s="5">
        <v>162</v>
      </c>
      <c r="I308" s="5">
        <v>162</v>
      </c>
      <c r="J308" s="5">
        <v>0</v>
      </c>
      <c r="K308" s="5">
        <f>Table2[[#This Row],[2020 PRELIM]]-Table2[[#This Row],[2019 ORIG BUD]]</f>
        <v>-162</v>
      </c>
      <c r="L308" s="5"/>
    </row>
    <row r="309" spans="1:12" x14ac:dyDescent="0.25">
      <c r="A309" t="s">
        <v>327</v>
      </c>
      <c r="B309" t="s">
        <v>129</v>
      </c>
      <c r="C309" t="s">
        <v>345</v>
      </c>
      <c r="D309" t="s">
        <v>8</v>
      </c>
      <c r="E309" t="s">
        <v>72</v>
      </c>
      <c r="F309" s="5">
        <v>1054</v>
      </c>
      <c r="G309" s="5">
        <v>1073</v>
      </c>
      <c r="H309" s="5">
        <v>1073</v>
      </c>
      <c r="I309" s="5">
        <v>1073</v>
      </c>
      <c r="J309" s="5">
        <v>0</v>
      </c>
      <c r="K309" s="5">
        <f>Table2[[#This Row],[2020 PRELIM]]-Table2[[#This Row],[2019 ORIG BUD]]</f>
        <v>-1073</v>
      </c>
      <c r="L309" s="5"/>
    </row>
    <row r="310" spans="1:12" x14ac:dyDescent="0.25">
      <c r="A310" t="s">
        <v>357</v>
      </c>
      <c r="B310" t="s">
        <v>129</v>
      </c>
      <c r="C310" t="s">
        <v>380</v>
      </c>
      <c r="D310" t="s">
        <v>8</v>
      </c>
      <c r="E310" t="s">
        <v>72</v>
      </c>
      <c r="F310" s="5">
        <v>2325</v>
      </c>
      <c r="G310" s="5">
        <v>2333</v>
      </c>
      <c r="H310" s="5">
        <v>2676</v>
      </c>
      <c r="I310" s="5">
        <v>2416</v>
      </c>
      <c r="J310" s="5">
        <v>0</v>
      </c>
      <c r="K310" s="5">
        <f>Table2[[#This Row],[2020 PRELIM]]-Table2[[#This Row],[2019 ORIG BUD]]</f>
        <v>-2333</v>
      </c>
      <c r="L310" s="5"/>
    </row>
    <row r="311" spans="1:12" x14ac:dyDescent="0.25">
      <c r="A311" t="s">
        <v>233</v>
      </c>
      <c r="B311" t="s">
        <v>276</v>
      </c>
      <c r="C311" t="s">
        <v>277</v>
      </c>
      <c r="D311" t="s">
        <v>8</v>
      </c>
      <c r="E311" t="s">
        <v>72</v>
      </c>
      <c r="F311" s="5">
        <v>2235.37</v>
      </c>
      <c r="G311" s="5">
        <v>0</v>
      </c>
      <c r="H311" s="5">
        <v>0</v>
      </c>
      <c r="I311" s="5">
        <v>0</v>
      </c>
      <c r="J311" s="5">
        <v>0</v>
      </c>
      <c r="K311" s="5">
        <f>Table2[[#This Row],[2020 PRELIM]]-Table2[[#This Row],[2019 ORIG BUD]]</f>
        <v>0</v>
      </c>
      <c r="L311" s="5"/>
    </row>
    <row r="312" spans="1:12" x14ac:dyDescent="0.25">
      <c r="A312" t="s">
        <v>69</v>
      </c>
      <c r="B312" t="s">
        <v>131</v>
      </c>
      <c r="C312" t="s">
        <v>132</v>
      </c>
      <c r="D312" t="s">
        <v>8</v>
      </c>
      <c r="E312" t="s">
        <v>72</v>
      </c>
      <c r="F312" s="5">
        <v>213543</v>
      </c>
      <c r="G312" s="5">
        <v>222966</v>
      </c>
      <c r="H312" s="5">
        <v>222966</v>
      </c>
      <c r="I312" s="5">
        <v>222966</v>
      </c>
      <c r="J312" s="5">
        <v>220146</v>
      </c>
      <c r="K312" s="5">
        <f>Table2[[#This Row],[2020 PRELIM]]-Table2[[#This Row],[2019 ORIG BUD]]</f>
        <v>-2820</v>
      </c>
      <c r="L312" s="5"/>
    </row>
    <row r="313" spans="1:12" s="1" customFormat="1" x14ac:dyDescent="0.25">
      <c r="C313" s="1" t="s">
        <v>1248</v>
      </c>
      <c r="F313" s="4">
        <f>SUBTOTAL(109,F251:F312)</f>
        <v>1334031.0900000001</v>
      </c>
      <c r="G313" s="4">
        <f t="shared" ref="G313:K313" si="7">SUBTOTAL(109,G251:G312)</f>
        <v>1491015</v>
      </c>
      <c r="H313" s="4">
        <f t="shared" si="7"/>
        <v>1539716</v>
      </c>
      <c r="I313" s="4">
        <f t="shared" si="7"/>
        <v>1518898</v>
      </c>
      <c r="J313" s="4">
        <f t="shared" si="7"/>
        <v>1587185</v>
      </c>
      <c r="K313" s="4">
        <f t="shared" si="7"/>
        <v>96170</v>
      </c>
      <c r="L313" s="4"/>
    </row>
    <row r="314" spans="1:12" s="1" customFormat="1" x14ac:dyDescent="0.25">
      <c r="C314" s="1" t="s">
        <v>1255</v>
      </c>
      <c r="F314" s="4">
        <f>F313+F249+F193+F179+F157+F70+F51</f>
        <v>7624919.2800000012</v>
      </c>
      <c r="G314" s="4">
        <f t="shared" ref="G314:K314" si="8">G313+G249+G193+G179+G157+G70+G51</f>
        <v>8098096</v>
      </c>
      <c r="H314" s="4">
        <f t="shared" si="8"/>
        <v>8340166</v>
      </c>
      <c r="I314" s="4">
        <f t="shared" si="8"/>
        <v>8188171.0599999996</v>
      </c>
      <c r="J314" s="4">
        <f t="shared" si="8"/>
        <v>8735550</v>
      </c>
      <c r="K314" s="4">
        <f t="shared" si="8"/>
        <v>637454</v>
      </c>
      <c r="L314" s="4"/>
    </row>
    <row r="315" spans="1:12" x14ac:dyDescent="0.25">
      <c r="K315" s="12">
        <f>K314/G314</f>
        <v>7.8716527934467553E-2</v>
      </c>
    </row>
  </sheetData>
  <sortState ref="A2:J296">
    <sortCondition descending="1" ref="E2:E296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5" width="8.42578125" customWidth="1"/>
    <col min="6" max="9" width="13.140625" customWidth="1"/>
    <col min="10" max="10" width="12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395</v>
      </c>
      <c r="G1" s="4" t="s">
        <v>392</v>
      </c>
      <c r="H1" s="4" t="s">
        <v>393</v>
      </c>
      <c r="I1" s="4" t="s">
        <v>394</v>
      </c>
      <c r="J1" s="4" t="s">
        <v>396</v>
      </c>
    </row>
    <row r="2" spans="1:10" x14ac:dyDescent="0.25">
      <c r="A2" t="s">
        <v>1065</v>
      </c>
      <c r="B2" t="s">
        <v>1060</v>
      </c>
      <c r="C2" t="s">
        <v>1068</v>
      </c>
      <c r="D2" t="s">
        <v>8</v>
      </c>
      <c r="E2" t="s">
        <v>9</v>
      </c>
      <c r="F2" s="3">
        <v>-249835.05</v>
      </c>
      <c r="G2" s="3">
        <v>-102808</v>
      </c>
      <c r="H2" s="3">
        <v>-152808</v>
      </c>
      <c r="I2" s="3">
        <v>-152000</v>
      </c>
      <c r="J2" s="2">
        <v>-117000</v>
      </c>
    </row>
    <row r="3" spans="1:10" x14ac:dyDescent="0.25">
      <c r="A3" t="s">
        <v>1065</v>
      </c>
      <c r="B3" t="s">
        <v>1067</v>
      </c>
      <c r="C3" t="s">
        <v>1066</v>
      </c>
      <c r="D3" t="s">
        <v>8</v>
      </c>
      <c r="E3" t="s">
        <v>9</v>
      </c>
      <c r="F3" s="3">
        <v>-21436.92</v>
      </c>
      <c r="G3" s="3">
        <v>-21437</v>
      </c>
      <c r="H3" s="3">
        <v>-21437</v>
      </c>
      <c r="I3" s="3">
        <v>-21805</v>
      </c>
      <c r="J3" s="2">
        <v>-22350</v>
      </c>
    </row>
    <row r="4" spans="1:10" x14ac:dyDescent="0.25">
      <c r="A4" t="s">
        <v>1065</v>
      </c>
      <c r="B4" t="s">
        <v>48</v>
      </c>
      <c r="C4" t="s">
        <v>49</v>
      </c>
      <c r="D4" t="s">
        <v>8</v>
      </c>
      <c r="E4" t="s">
        <v>9</v>
      </c>
      <c r="F4" s="3">
        <v>0</v>
      </c>
      <c r="G4" s="3">
        <v>0</v>
      </c>
      <c r="H4" s="3">
        <v>0</v>
      </c>
      <c r="I4" s="3">
        <v>0</v>
      </c>
      <c r="J4" s="2">
        <v>0</v>
      </c>
    </row>
    <row r="5" spans="1:10" x14ac:dyDescent="0.25">
      <c r="A5" t="s">
        <v>1062</v>
      </c>
      <c r="B5" t="s">
        <v>91</v>
      </c>
      <c r="C5" t="s">
        <v>208</v>
      </c>
      <c r="D5" t="s">
        <v>8</v>
      </c>
      <c r="E5" t="s">
        <v>72</v>
      </c>
      <c r="F5" s="3">
        <v>0</v>
      </c>
      <c r="G5" s="3">
        <v>0</v>
      </c>
      <c r="H5" s="3">
        <v>0</v>
      </c>
      <c r="I5" s="3">
        <v>0</v>
      </c>
      <c r="J5" s="2">
        <v>0</v>
      </c>
    </row>
    <row r="6" spans="1:10" x14ac:dyDescent="0.25">
      <c r="A6" t="s">
        <v>1062</v>
      </c>
      <c r="B6" t="s">
        <v>95</v>
      </c>
      <c r="C6" t="s">
        <v>1064</v>
      </c>
      <c r="D6" t="s">
        <v>8</v>
      </c>
      <c r="E6" t="s">
        <v>72</v>
      </c>
      <c r="F6" s="3">
        <v>253443.54</v>
      </c>
      <c r="G6" s="3">
        <v>117473</v>
      </c>
      <c r="H6" s="3">
        <v>167473</v>
      </c>
      <c r="I6" s="3">
        <v>167000</v>
      </c>
      <c r="J6" s="2">
        <v>139350</v>
      </c>
    </row>
    <row r="7" spans="1:10" x14ac:dyDescent="0.25">
      <c r="A7" t="s">
        <v>1062</v>
      </c>
      <c r="B7" t="s">
        <v>101</v>
      </c>
      <c r="C7" t="s">
        <v>1063</v>
      </c>
      <c r="D7" t="s">
        <v>8</v>
      </c>
      <c r="E7" t="s">
        <v>72</v>
      </c>
      <c r="F7" s="3">
        <v>142.46</v>
      </c>
      <c r="G7" s="3">
        <v>72</v>
      </c>
      <c r="H7" s="3">
        <v>72</v>
      </c>
      <c r="I7" s="3">
        <v>72</v>
      </c>
      <c r="J7" s="2">
        <v>72</v>
      </c>
    </row>
    <row r="8" spans="1:10" x14ac:dyDescent="0.25">
      <c r="A8" t="s">
        <v>1062</v>
      </c>
      <c r="B8" t="s">
        <v>107</v>
      </c>
      <c r="C8" t="s">
        <v>293</v>
      </c>
      <c r="D8" t="s">
        <v>8</v>
      </c>
      <c r="E8" t="s">
        <v>72</v>
      </c>
      <c r="F8" s="3">
        <v>0</v>
      </c>
      <c r="G8" s="3">
        <v>0</v>
      </c>
      <c r="H8" s="3">
        <v>0</v>
      </c>
      <c r="I8" s="3">
        <v>0</v>
      </c>
      <c r="J8" s="2">
        <v>0</v>
      </c>
    </row>
    <row r="9" spans="1:10" x14ac:dyDescent="0.25">
      <c r="A9" t="s">
        <v>1062</v>
      </c>
      <c r="B9" t="s">
        <v>115</v>
      </c>
      <c r="C9" t="s">
        <v>967</v>
      </c>
      <c r="D9" t="s">
        <v>8</v>
      </c>
      <c r="E9" t="s">
        <v>72</v>
      </c>
      <c r="F9" s="3">
        <v>16919.2</v>
      </c>
      <c r="G9" s="3">
        <v>0</v>
      </c>
      <c r="H9" s="3">
        <v>0</v>
      </c>
      <c r="I9" s="3">
        <v>0</v>
      </c>
      <c r="J9" s="2">
        <v>0</v>
      </c>
    </row>
    <row r="10" spans="1:10" x14ac:dyDescent="0.25">
      <c r="A10" t="s">
        <v>1062</v>
      </c>
      <c r="B10" t="s">
        <v>533</v>
      </c>
      <c r="C10" t="s">
        <v>1061</v>
      </c>
      <c r="D10" t="s">
        <v>8</v>
      </c>
      <c r="E10" t="s">
        <v>72</v>
      </c>
      <c r="F10" s="3">
        <v>0</v>
      </c>
      <c r="G10" s="3">
        <v>6000</v>
      </c>
      <c r="H10" s="3">
        <v>6000</v>
      </c>
      <c r="I10" s="3">
        <v>0</v>
      </c>
      <c r="J10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tabSelected="1" topLeftCell="A99" workbookViewId="0">
      <selection activeCell="J209" activeCellId="13" sqref="C33 J33 C44 J44 C95 J95 C116 J116 C125 J125 C178 J178 C209 J209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</row>
    <row r="2" spans="1:16" x14ac:dyDescent="0.25">
      <c r="A2" t="s">
        <v>1239</v>
      </c>
      <c r="B2" t="s">
        <v>684</v>
      </c>
      <c r="C2" t="s">
        <v>1237</v>
      </c>
      <c r="D2" t="s">
        <v>8</v>
      </c>
      <c r="E2" t="s">
        <v>9</v>
      </c>
      <c r="F2" s="7">
        <v>0</v>
      </c>
      <c r="G2" s="7">
        <v>750</v>
      </c>
      <c r="H2" s="7">
        <v>750</v>
      </c>
      <c r="I2" s="7">
        <v>500</v>
      </c>
      <c r="J2" s="7">
        <v>600</v>
      </c>
      <c r="K2" s="7">
        <f>Table17[[#This Row],[2020 PRELIM]]-Table17[[#This Row],[2019 ORIG BUD]]</f>
        <v>-150</v>
      </c>
      <c r="L2" s="7"/>
      <c r="M2" s="7"/>
      <c r="N2" s="7"/>
      <c r="O2" s="7"/>
      <c r="P2" s="7"/>
    </row>
    <row r="3" spans="1:16" x14ac:dyDescent="0.25">
      <c r="A3" t="s">
        <v>1239</v>
      </c>
      <c r="B3" t="s">
        <v>1244</v>
      </c>
      <c r="C3" t="s">
        <v>1243</v>
      </c>
      <c r="D3" t="s">
        <v>8</v>
      </c>
      <c r="E3" t="s">
        <v>9</v>
      </c>
      <c r="F3" s="7">
        <v>1277.25</v>
      </c>
      <c r="G3" s="7">
        <v>0</v>
      </c>
      <c r="H3" s="7">
        <v>0</v>
      </c>
      <c r="I3" s="7">
        <v>0</v>
      </c>
      <c r="J3" s="7">
        <v>0</v>
      </c>
      <c r="K3" s="7">
        <f>Table17[[#This Row],[2020 PRELIM]]-Table17[[#This Row],[2019 ORIG BUD]]</f>
        <v>0</v>
      </c>
      <c r="L3" s="7"/>
      <c r="M3" s="7"/>
      <c r="N3" s="7"/>
      <c r="O3" s="7"/>
      <c r="P3" s="7"/>
    </row>
    <row r="4" spans="1:16" x14ac:dyDescent="0.25">
      <c r="A4" t="s">
        <v>1239</v>
      </c>
      <c r="B4" t="s">
        <v>1242</v>
      </c>
      <c r="C4" t="s">
        <v>1241</v>
      </c>
      <c r="D4" t="s">
        <v>8</v>
      </c>
      <c r="E4" t="s">
        <v>9</v>
      </c>
      <c r="F4" s="7">
        <v>91</v>
      </c>
      <c r="G4" s="7">
        <v>0</v>
      </c>
      <c r="H4" s="7">
        <v>0</v>
      </c>
      <c r="I4" s="7">
        <v>0</v>
      </c>
      <c r="J4" s="7">
        <v>0</v>
      </c>
      <c r="K4" s="7">
        <f>Table17[[#This Row],[2020 PRELIM]]-Table17[[#This Row],[2019 ORIG BUD]]</f>
        <v>0</v>
      </c>
      <c r="L4" s="7"/>
      <c r="M4" s="7"/>
      <c r="N4" s="7"/>
      <c r="O4" s="7"/>
      <c r="P4" s="7"/>
    </row>
    <row r="5" spans="1:16" x14ac:dyDescent="0.25">
      <c r="A5" t="s">
        <v>1239</v>
      </c>
      <c r="B5" t="s">
        <v>38</v>
      </c>
      <c r="C5" t="s">
        <v>66</v>
      </c>
      <c r="D5" t="s">
        <v>8</v>
      </c>
      <c r="E5" t="s">
        <v>9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f>Table17[[#This Row],[2020 PRELIM]]-Table17[[#This Row],[2019 ORIG BUD]]</f>
        <v>0</v>
      </c>
      <c r="L5" s="7"/>
      <c r="M5" s="7"/>
      <c r="N5" s="7"/>
      <c r="O5" s="7"/>
      <c r="P5" s="7"/>
    </row>
    <row r="6" spans="1:16" x14ac:dyDescent="0.25">
      <c r="A6" t="s">
        <v>1239</v>
      </c>
      <c r="B6" t="s">
        <v>48</v>
      </c>
      <c r="C6" t="s">
        <v>49</v>
      </c>
      <c r="D6" t="s">
        <v>8</v>
      </c>
      <c r="E6" t="s">
        <v>9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f>Table17[[#This Row],[2020 PRELIM]]-Table17[[#This Row],[2019 ORIG BUD]]</f>
        <v>0</v>
      </c>
      <c r="L6" s="7"/>
      <c r="M6" s="7"/>
      <c r="N6" s="7"/>
      <c r="O6" s="7"/>
      <c r="P6" s="7"/>
    </row>
    <row r="7" spans="1:16" x14ac:dyDescent="0.25">
      <c r="A7" t="s">
        <v>1239</v>
      </c>
      <c r="B7" t="s">
        <v>50</v>
      </c>
      <c r="C7" t="s">
        <v>1240</v>
      </c>
      <c r="D7" t="s">
        <v>8</v>
      </c>
      <c r="E7" t="s">
        <v>9</v>
      </c>
      <c r="F7" s="7">
        <v>47.31</v>
      </c>
      <c r="G7" s="7">
        <v>0</v>
      </c>
      <c r="H7" s="7">
        <v>0</v>
      </c>
      <c r="I7" s="7">
        <v>0</v>
      </c>
      <c r="J7" s="7">
        <v>0</v>
      </c>
      <c r="K7" s="7">
        <f>Table17[[#This Row],[2020 PRELIM]]-Table17[[#This Row],[2019 ORIG BUD]]</f>
        <v>0</v>
      </c>
      <c r="L7" s="7"/>
      <c r="M7" s="7"/>
      <c r="N7" s="7"/>
      <c r="O7" s="7"/>
      <c r="P7" s="7"/>
    </row>
    <row r="8" spans="1:16" x14ac:dyDescent="0.25">
      <c r="A8" t="s">
        <v>1239</v>
      </c>
      <c r="B8" t="s">
        <v>52</v>
      </c>
      <c r="C8" t="s">
        <v>1238</v>
      </c>
      <c r="D8" t="s">
        <v>8</v>
      </c>
      <c r="E8" t="s">
        <v>9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Table17[[#This Row],[2020 PRELIM]]-Table17[[#This Row],[2019 ORIG BUD]]</f>
        <v>0</v>
      </c>
      <c r="L8" s="7"/>
      <c r="M8" s="7"/>
      <c r="N8" s="7"/>
      <c r="O8" s="7"/>
      <c r="P8" s="7"/>
    </row>
    <row r="9" spans="1:16" x14ac:dyDescent="0.25">
      <c r="A9" t="s">
        <v>1234</v>
      </c>
      <c r="B9" t="s">
        <v>684</v>
      </c>
      <c r="C9" t="s">
        <v>1237</v>
      </c>
      <c r="D9" t="s">
        <v>8</v>
      </c>
      <c r="E9" t="s">
        <v>9</v>
      </c>
      <c r="F9" s="7">
        <v>332383.78999999998</v>
      </c>
      <c r="G9" s="7">
        <v>313449</v>
      </c>
      <c r="H9" s="7">
        <v>313449</v>
      </c>
      <c r="I9" s="7">
        <v>375858</v>
      </c>
      <c r="J9" s="7">
        <v>377953</v>
      </c>
      <c r="K9" s="7">
        <f>Table17[[#This Row],[2020 PRELIM]]-Table17[[#This Row],[2019 ORIG BUD]]</f>
        <v>64504</v>
      </c>
      <c r="L9" s="7"/>
      <c r="M9" s="7"/>
      <c r="N9" s="7"/>
      <c r="O9" s="7"/>
      <c r="P9" s="7"/>
    </row>
    <row r="10" spans="1:16" x14ac:dyDescent="0.25">
      <c r="A10" t="s">
        <v>1234</v>
      </c>
      <c r="B10" t="s">
        <v>1236</v>
      </c>
      <c r="C10" t="s">
        <v>1235</v>
      </c>
      <c r="D10" t="s">
        <v>8</v>
      </c>
      <c r="E10" t="s">
        <v>9</v>
      </c>
      <c r="F10" s="7">
        <v>96763.96</v>
      </c>
      <c r="G10" s="7">
        <v>97356</v>
      </c>
      <c r="H10" s="7">
        <v>97356</v>
      </c>
      <c r="I10" s="7">
        <v>97428</v>
      </c>
      <c r="J10" s="7">
        <v>97356</v>
      </c>
      <c r="K10" s="7">
        <f>Table17[[#This Row],[2020 PRELIM]]-Table17[[#This Row],[2019 ORIG BUD]]</f>
        <v>0</v>
      </c>
      <c r="L10" s="7"/>
      <c r="M10" s="7"/>
      <c r="N10" s="7"/>
      <c r="O10" s="7"/>
      <c r="P10" s="7"/>
    </row>
    <row r="11" spans="1:16" x14ac:dyDescent="0.25">
      <c r="A11" t="s">
        <v>1234</v>
      </c>
      <c r="B11" t="s">
        <v>48</v>
      </c>
      <c r="C11" t="s">
        <v>49</v>
      </c>
      <c r="D11" t="s">
        <v>8</v>
      </c>
      <c r="E11" t="s">
        <v>9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Table17[[#This Row],[2020 PRELIM]]-Table17[[#This Row],[2019 ORIG BUD]]</f>
        <v>0</v>
      </c>
      <c r="L11" s="7"/>
      <c r="M11" s="7"/>
      <c r="N11" s="7"/>
      <c r="O11" s="7"/>
      <c r="P11" s="7"/>
    </row>
    <row r="12" spans="1:16" x14ac:dyDescent="0.25">
      <c r="A12" t="s">
        <v>1231</v>
      </c>
      <c r="B12" t="s">
        <v>1233</v>
      </c>
      <c r="C12" t="s">
        <v>1232</v>
      </c>
      <c r="D12" t="s">
        <v>8</v>
      </c>
      <c r="E12" t="s">
        <v>9</v>
      </c>
      <c r="F12" s="7">
        <v>20216.97</v>
      </c>
      <c r="G12" s="7">
        <v>23850</v>
      </c>
      <c r="H12" s="7">
        <v>23850</v>
      </c>
      <c r="I12" s="7">
        <v>16907</v>
      </c>
      <c r="J12" s="7">
        <v>17420</v>
      </c>
      <c r="K12" s="7">
        <f>Table17[[#This Row],[2020 PRELIM]]-Table17[[#This Row],[2019 ORIG BUD]]</f>
        <v>-6430</v>
      </c>
      <c r="L12" s="7"/>
      <c r="M12" s="7"/>
      <c r="N12" s="7"/>
      <c r="O12" s="7"/>
      <c r="P12" s="7"/>
    </row>
    <row r="13" spans="1:16" x14ac:dyDescent="0.25">
      <c r="A13" t="s">
        <v>1231</v>
      </c>
      <c r="B13" t="s">
        <v>684</v>
      </c>
      <c r="C13" t="s">
        <v>1225</v>
      </c>
      <c r="D13" t="s">
        <v>8</v>
      </c>
      <c r="E13" t="s">
        <v>9</v>
      </c>
      <c r="F13" s="7">
        <v>2750</v>
      </c>
      <c r="G13" s="7">
        <v>1500</v>
      </c>
      <c r="H13" s="7">
        <v>1500</v>
      </c>
      <c r="I13" s="7">
        <v>750</v>
      </c>
      <c r="J13" s="7">
        <v>1000</v>
      </c>
      <c r="K13" s="7">
        <f>Table17[[#This Row],[2020 PRELIM]]-Table17[[#This Row],[2019 ORIG BUD]]</f>
        <v>-500</v>
      </c>
      <c r="L13" s="7"/>
      <c r="M13" s="7"/>
      <c r="N13" s="7"/>
      <c r="O13" s="7"/>
      <c r="P13" s="7"/>
    </row>
    <row r="14" spans="1:16" x14ac:dyDescent="0.25">
      <c r="A14" t="s">
        <v>1231</v>
      </c>
      <c r="B14" t="s">
        <v>48</v>
      </c>
      <c r="C14" t="s">
        <v>49</v>
      </c>
      <c r="D14" t="s">
        <v>8</v>
      </c>
      <c r="E14" t="s">
        <v>9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Table17[[#This Row],[2020 PRELIM]]-Table17[[#This Row],[2019 ORIG BUD]]</f>
        <v>0</v>
      </c>
      <c r="L14" s="7"/>
      <c r="M14" s="7"/>
      <c r="N14" s="7"/>
      <c r="O14" s="7"/>
      <c r="P14" s="7"/>
    </row>
    <row r="15" spans="1:16" x14ac:dyDescent="0.25">
      <c r="A15" t="s">
        <v>1231</v>
      </c>
      <c r="B15" t="s">
        <v>50</v>
      </c>
      <c r="C15" t="s">
        <v>697</v>
      </c>
      <c r="D15" t="s">
        <v>8</v>
      </c>
      <c r="E15" t="s">
        <v>9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Table17[[#This Row],[2020 PRELIM]]-Table17[[#This Row],[2019 ORIG BUD]]</f>
        <v>0</v>
      </c>
      <c r="L15" s="7"/>
      <c r="M15" s="7"/>
      <c r="N15" s="7"/>
      <c r="O15" s="7"/>
      <c r="P15" s="7"/>
    </row>
    <row r="16" spans="1:16" x14ac:dyDescent="0.25">
      <c r="A16" t="s">
        <v>1230</v>
      </c>
      <c r="B16" t="s">
        <v>686</v>
      </c>
      <c r="C16" t="s">
        <v>1226</v>
      </c>
      <c r="D16" t="s">
        <v>8</v>
      </c>
      <c r="E16" t="s">
        <v>9</v>
      </c>
      <c r="F16" s="7">
        <v>141176.72</v>
      </c>
      <c r="G16" s="7">
        <v>133601</v>
      </c>
      <c r="H16" s="7">
        <v>133601</v>
      </c>
      <c r="I16" s="7">
        <v>137422</v>
      </c>
      <c r="J16" s="7">
        <v>124736</v>
      </c>
      <c r="K16" s="7">
        <f>Table17[[#This Row],[2020 PRELIM]]-Table17[[#This Row],[2019 ORIG BUD]]</f>
        <v>-8865</v>
      </c>
      <c r="L16" s="7"/>
      <c r="M16" s="7"/>
      <c r="N16" s="7"/>
      <c r="O16" s="7"/>
      <c r="P16" s="7"/>
    </row>
    <row r="17" spans="1:16" x14ac:dyDescent="0.25">
      <c r="A17" t="s">
        <v>1230</v>
      </c>
      <c r="B17" t="s">
        <v>48</v>
      </c>
      <c r="C17" t="s">
        <v>49</v>
      </c>
      <c r="D17" t="s">
        <v>8</v>
      </c>
      <c r="E17" t="s">
        <v>9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Table17[[#This Row],[2020 PRELIM]]-Table17[[#This Row],[2019 ORIG BUD]]</f>
        <v>0</v>
      </c>
      <c r="L17" s="7"/>
      <c r="M17" s="7"/>
      <c r="N17" s="7"/>
      <c r="O17" s="7"/>
      <c r="P17" s="7"/>
    </row>
    <row r="18" spans="1:16" x14ac:dyDescent="0.25">
      <c r="A18" t="s">
        <v>1227</v>
      </c>
      <c r="B18" t="s">
        <v>1229</v>
      </c>
      <c r="C18" t="s">
        <v>1228</v>
      </c>
      <c r="D18" t="s">
        <v>8</v>
      </c>
      <c r="E18" t="s">
        <v>9</v>
      </c>
      <c r="F18" s="7">
        <v>70</v>
      </c>
      <c r="G18" s="7">
        <v>0</v>
      </c>
      <c r="H18" s="7">
        <v>0</v>
      </c>
      <c r="I18" s="7">
        <v>0</v>
      </c>
      <c r="J18" s="7">
        <v>0</v>
      </c>
      <c r="K18" s="7">
        <f>Table17[[#This Row],[2020 PRELIM]]-Table17[[#This Row],[2019 ORIG BUD]]</f>
        <v>0</v>
      </c>
      <c r="L18" s="7"/>
      <c r="M18" s="7"/>
      <c r="N18" s="7"/>
      <c r="O18" s="7"/>
      <c r="P18" s="7"/>
    </row>
    <row r="19" spans="1:16" x14ac:dyDescent="0.25">
      <c r="A19" t="s">
        <v>1227</v>
      </c>
      <c r="B19" t="s">
        <v>48</v>
      </c>
      <c r="C19" t="s">
        <v>49</v>
      </c>
      <c r="D19" t="s">
        <v>8</v>
      </c>
      <c r="E19" t="s">
        <v>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Table17[[#This Row],[2020 PRELIM]]-Table17[[#This Row],[2019 ORIG BUD]]</f>
        <v>0</v>
      </c>
      <c r="L19" s="7"/>
      <c r="M19" s="7"/>
      <c r="N19" s="7"/>
      <c r="O19" s="7"/>
      <c r="P19" s="7"/>
    </row>
    <row r="20" spans="1:16" x14ac:dyDescent="0.25">
      <c r="A20" t="s">
        <v>1224</v>
      </c>
      <c r="B20" t="s">
        <v>686</v>
      </c>
      <c r="C20" t="s">
        <v>1226</v>
      </c>
      <c r="D20" t="s">
        <v>8</v>
      </c>
      <c r="E20" t="s">
        <v>9</v>
      </c>
      <c r="F20" s="7">
        <v>62295.74</v>
      </c>
      <c r="G20" s="7">
        <v>57538</v>
      </c>
      <c r="H20" s="7">
        <v>57538</v>
      </c>
      <c r="I20" s="7">
        <v>58938</v>
      </c>
      <c r="J20" s="7">
        <v>59832</v>
      </c>
      <c r="K20" s="7">
        <f>Table17[[#This Row],[2020 PRELIM]]-Table17[[#This Row],[2019 ORIG BUD]]</f>
        <v>2294</v>
      </c>
      <c r="L20" s="7"/>
      <c r="M20" s="7"/>
      <c r="N20" s="7"/>
      <c r="O20" s="7"/>
      <c r="P20" s="7"/>
    </row>
    <row r="21" spans="1:16" x14ac:dyDescent="0.25">
      <c r="A21" t="s">
        <v>1224</v>
      </c>
      <c r="B21" t="s">
        <v>684</v>
      </c>
      <c r="C21" t="s">
        <v>1225</v>
      </c>
      <c r="D21" t="s">
        <v>8</v>
      </c>
      <c r="E21" t="s">
        <v>9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Table17[[#This Row],[2020 PRELIM]]-Table17[[#This Row],[2019 ORIG BUD]]</f>
        <v>0</v>
      </c>
      <c r="L21" s="7"/>
      <c r="M21" s="7"/>
      <c r="N21" s="7"/>
      <c r="O21" s="7"/>
      <c r="P21" s="7"/>
    </row>
    <row r="22" spans="1:16" x14ac:dyDescent="0.25">
      <c r="A22" t="s">
        <v>1224</v>
      </c>
      <c r="B22" t="s">
        <v>38</v>
      </c>
      <c r="C22" t="s">
        <v>66</v>
      </c>
      <c r="D22" t="s">
        <v>8</v>
      </c>
      <c r="E22" t="s">
        <v>9</v>
      </c>
      <c r="F22" s="7">
        <v>50</v>
      </c>
      <c r="G22" s="7">
        <v>0</v>
      </c>
      <c r="H22" s="7">
        <v>0</v>
      </c>
      <c r="I22" s="7">
        <v>0</v>
      </c>
      <c r="J22" s="7">
        <v>0</v>
      </c>
      <c r="K22" s="7">
        <f>Table17[[#This Row],[2020 PRELIM]]-Table17[[#This Row],[2019 ORIG BUD]]</f>
        <v>0</v>
      </c>
      <c r="L22" s="7"/>
      <c r="M22" s="7"/>
      <c r="N22" s="7"/>
      <c r="O22" s="7"/>
      <c r="P22" s="7"/>
    </row>
    <row r="23" spans="1:16" x14ac:dyDescent="0.25">
      <c r="A23" t="s">
        <v>1224</v>
      </c>
      <c r="B23" t="s">
        <v>48</v>
      </c>
      <c r="C23" t="s">
        <v>49</v>
      </c>
      <c r="D23" t="s">
        <v>8</v>
      </c>
      <c r="E23" t="s">
        <v>9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Table17[[#This Row],[2020 PRELIM]]-Table17[[#This Row],[2019 ORIG BUD]]</f>
        <v>0</v>
      </c>
      <c r="L23" s="7"/>
      <c r="M23" s="7"/>
      <c r="N23" s="7"/>
      <c r="O23" s="7"/>
      <c r="P23" s="7"/>
    </row>
    <row r="24" spans="1:16" x14ac:dyDescent="0.25">
      <c r="C24" t="s">
        <v>1247</v>
      </c>
      <c r="F24" s="7">
        <f t="shared" ref="F24:K24" si="0">SUBTOTAL(109,F2:F23)</f>
        <v>657122.74</v>
      </c>
      <c r="G24" s="7">
        <f t="shared" si="0"/>
        <v>628044</v>
      </c>
      <c r="H24" s="7">
        <f t="shared" si="0"/>
        <v>628044</v>
      </c>
      <c r="I24" s="7">
        <f t="shared" si="0"/>
        <v>687803</v>
      </c>
      <c r="J24" s="7">
        <f t="shared" si="0"/>
        <v>678897</v>
      </c>
      <c r="K24" s="7">
        <f t="shared" si="0"/>
        <v>50853</v>
      </c>
    </row>
    <row r="26" spans="1:16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6" t="s">
        <v>395</v>
      </c>
      <c r="G26" s="6" t="s">
        <v>392</v>
      </c>
      <c r="H26" s="6" t="s">
        <v>393</v>
      </c>
      <c r="I26" s="6" t="s">
        <v>394</v>
      </c>
      <c r="J26" s="6" t="s">
        <v>396</v>
      </c>
      <c r="K26" s="6" t="s">
        <v>1282</v>
      </c>
    </row>
    <row r="27" spans="1:16" x14ac:dyDescent="0.25">
      <c r="A27" t="s">
        <v>1194</v>
      </c>
      <c r="B27" t="s">
        <v>70</v>
      </c>
      <c r="C27" t="s">
        <v>1221</v>
      </c>
      <c r="D27" t="s">
        <v>8</v>
      </c>
      <c r="E27" t="s">
        <v>72</v>
      </c>
      <c r="F27" s="7">
        <v>205623.99</v>
      </c>
      <c r="G27" s="7">
        <v>207371</v>
      </c>
      <c r="H27" s="7">
        <v>207371</v>
      </c>
      <c r="I27" s="7">
        <v>207331.08</v>
      </c>
      <c r="J27" s="7">
        <v>210832</v>
      </c>
      <c r="K27" s="7">
        <f>Table18[[#This Row],[2020 PRELIM]]-Table18[[#This Row],[2019 ORIG BUD]]</f>
        <v>3461</v>
      </c>
    </row>
    <row r="28" spans="1:16" x14ac:dyDescent="0.25">
      <c r="A28" t="s">
        <v>1176</v>
      </c>
      <c r="B28" t="s">
        <v>70</v>
      </c>
      <c r="C28" t="s">
        <v>1192</v>
      </c>
      <c r="D28" t="s">
        <v>8</v>
      </c>
      <c r="E28" t="s">
        <v>72</v>
      </c>
      <c r="F28" s="7">
        <v>97716.15</v>
      </c>
      <c r="G28" s="7">
        <v>102379</v>
      </c>
      <c r="H28" s="7">
        <v>102379</v>
      </c>
      <c r="I28" s="7">
        <v>131314.51</v>
      </c>
      <c r="J28" s="7">
        <v>106115</v>
      </c>
      <c r="K28" s="7">
        <f>Table18[[#This Row],[2020 PRELIM]]-Table18[[#This Row],[2019 ORIG BUD]]</f>
        <v>3736</v>
      </c>
    </row>
    <row r="29" spans="1:16" x14ac:dyDescent="0.25">
      <c r="A29" t="s">
        <v>1153</v>
      </c>
      <c r="B29" t="s">
        <v>70</v>
      </c>
      <c r="C29" t="s">
        <v>1174</v>
      </c>
      <c r="D29" t="s">
        <v>8</v>
      </c>
      <c r="E29" t="s">
        <v>72</v>
      </c>
      <c r="F29" s="7">
        <v>145784.35</v>
      </c>
      <c r="G29" s="7">
        <v>153825</v>
      </c>
      <c r="H29" s="7">
        <v>153825</v>
      </c>
      <c r="I29" s="7">
        <v>153697.31</v>
      </c>
      <c r="J29" s="7">
        <v>156482</v>
      </c>
      <c r="K29" s="7">
        <f>Table18[[#This Row],[2020 PRELIM]]-Table18[[#This Row],[2019 ORIG BUD]]</f>
        <v>2657</v>
      </c>
    </row>
    <row r="30" spans="1:16" x14ac:dyDescent="0.25">
      <c r="A30" t="s">
        <v>1125</v>
      </c>
      <c r="B30" t="s">
        <v>70</v>
      </c>
      <c r="C30" t="s">
        <v>1151</v>
      </c>
      <c r="D30" t="s">
        <v>8</v>
      </c>
      <c r="E30" t="s">
        <v>72</v>
      </c>
      <c r="F30" s="7">
        <v>364917.12</v>
      </c>
      <c r="G30" s="7">
        <v>433421</v>
      </c>
      <c r="H30" s="7">
        <v>433421</v>
      </c>
      <c r="I30" s="7">
        <v>386332.39</v>
      </c>
      <c r="J30" s="7">
        <v>441227</v>
      </c>
      <c r="K30" s="7">
        <f>Table18[[#This Row],[2020 PRELIM]]-Table18[[#This Row],[2019 ORIG BUD]]</f>
        <v>7806</v>
      </c>
    </row>
    <row r="31" spans="1:16" x14ac:dyDescent="0.25">
      <c r="A31" t="s">
        <v>1112</v>
      </c>
      <c r="B31" t="s">
        <v>70</v>
      </c>
      <c r="C31" t="s">
        <v>1124</v>
      </c>
      <c r="D31" t="s">
        <v>8</v>
      </c>
      <c r="E31" t="s">
        <v>72</v>
      </c>
      <c r="F31" s="7">
        <v>86802.7</v>
      </c>
      <c r="G31" s="7">
        <v>96985</v>
      </c>
      <c r="H31" s="7">
        <v>96985</v>
      </c>
      <c r="I31" s="7">
        <v>96991.27</v>
      </c>
      <c r="J31" s="7">
        <v>99408</v>
      </c>
      <c r="K31" s="7">
        <f>Table18[[#This Row],[2020 PRELIM]]-Table18[[#This Row],[2019 ORIG BUD]]</f>
        <v>2423</v>
      </c>
    </row>
    <row r="32" spans="1:16" x14ac:dyDescent="0.25">
      <c r="A32" t="s">
        <v>1078</v>
      </c>
      <c r="B32" t="s">
        <v>70</v>
      </c>
      <c r="C32" t="s">
        <v>1110</v>
      </c>
      <c r="D32" t="s">
        <v>8</v>
      </c>
      <c r="E32" t="s">
        <v>72</v>
      </c>
      <c r="F32" s="7">
        <v>843897.28</v>
      </c>
      <c r="G32" s="7">
        <v>823861</v>
      </c>
      <c r="H32" s="7">
        <v>823861</v>
      </c>
      <c r="I32" s="7">
        <v>823177.81</v>
      </c>
      <c r="J32" s="7">
        <v>805769</v>
      </c>
      <c r="K32" s="7">
        <f>Table18[[#This Row],[2020 PRELIM]]-Table18[[#This Row],[2019 ORIG BUD]]</f>
        <v>-18092</v>
      </c>
    </row>
    <row r="33" spans="1:11" s="1" customFormat="1" x14ac:dyDescent="0.25">
      <c r="C33" s="1" t="s">
        <v>1254</v>
      </c>
      <c r="F33" s="6">
        <f t="shared" ref="F33:J33" si="1">SUBTOTAL(109,F27:F32)</f>
        <v>1744741.5899999999</v>
      </c>
      <c r="G33" s="6">
        <f t="shared" si="1"/>
        <v>1817842</v>
      </c>
      <c r="H33" s="6">
        <f t="shared" si="1"/>
        <v>1817842</v>
      </c>
      <c r="I33" s="6">
        <f t="shared" si="1"/>
        <v>1798844.37</v>
      </c>
      <c r="J33" s="6">
        <f t="shared" si="1"/>
        <v>1819833</v>
      </c>
      <c r="K33" s="6">
        <f>Table18[[#This Row],[2020 PRELIM]]-Table18[[#This Row],[2019 ORIG BUD]]</f>
        <v>1991</v>
      </c>
    </row>
    <row r="34" spans="1:11" x14ac:dyDescent="0.25">
      <c r="K34" s="7">
        <f>Table18[[#This Row],[2020 PRELIM]]-Table18[[#This Row],[2019 ORIG BUD]]</f>
        <v>0</v>
      </c>
    </row>
    <row r="35" spans="1:11" x14ac:dyDescent="0.25">
      <c r="A35" t="s">
        <v>1078</v>
      </c>
      <c r="B35" t="s">
        <v>197</v>
      </c>
      <c r="C35" t="s">
        <v>1109</v>
      </c>
      <c r="D35" t="s">
        <v>8</v>
      </c>
      <c r="E35" t="s">
        <v>72</v>
      </c>
      <c r="F35" s="7">
        <v>85386.45</v>
      </c>
      <c r="G35" s="7">
        <v>79054</v>
      </c>
      <c r="H35" s="7">
        <v>79054</v>
      </c>
      <c r="I35" s="7">
        <v>74259</v>
      </c>
      <c r="J35" s="7">
        <v>79054</v>
      </c>
      <c r="K35" s="7">
        <f>Table18[[#This Row],[2020 PRELIM]]-Table18[[#This Row],[2019 ORIG BUD]]</f>
        <v>0</v>
      </c>
    </row>
    <row r="36" spans="1:11" x14ac:dyDescent="0.25">
      <c r="A36" t="s">
        <v>1194</v>
      </c>
      <c r="B36" t="s">
        <v>73</v>
      </c>
      <c r="C36" t="s">
        <v>1220</v>
      </c>
      <c r="D36" t="s">
        <v>8</v>
      </c>
      <c r="E36" t="s">
        <v>72</v>
      </c>
      <c r="F36" s="7">
        <v>0</v>
      </c>
      <c r="G36" s="7">
        <v>500</v>
      </c>
      <c r="H36" s="7">
        <v>500</v>
      </c>
      <c r="I36" s="7">
        <v>0</v>
      </c>
      <c r="J36" s="7">
        <v>500</v>
      </c>
      <c r="K36" s="7">
        <f>Table18[[#This Row],[2020 PRELIM]]-Table18[[#This Row],[2019 ORIG BUD]]</f>
        <v>0</v>
      </c>
    </row>
    <row r="37" spans="1:11" x14ac:dyDescent="0.25">
      <c r="A37" t="s">
        <v>1176</v>
      </c>
      <c r="B37" t="s">
        <v>73</v>
      </c>
      <c r="C37" t="s">
        <v>1191</v>
      </c>
      <c r="D37" t="s">
        <v>8</v>
      </c>
      <c r="E37" t="s">
        <v>72</v>
      </c>
      <c r="F37" s="7">
        <v>1179.78</v>
      </c>
      <c r="G37" s="7">
        <v>550</v>
      </c>
      <c r="H37" s="7">
        <v>550</v>
      </c>
      <c r="I37" s="7">
        <v>0</v>
      </c>
      <c r="J37" s="7">
        <v>550</v>
      </c>
      <c r="K37" s="7">
        <f>Table18[[#This Row],[2020 PRELIM]]-Table18[[#This Row],[2019 ORIG BUD]]</f>
        <v>0</v>
      </c>
    </row>
    <row r="38" spans="1:11" x14ac:dyDescent="0.25">
      <c r="A38" t="s">
        <v>1153</v>
      </c>
      <c r="B38" t="s">
        <v>73</v>
      </c>
      <c r="C38" t="s">
        <v>1173</v>
      </c>
      <c r="D38" t="s">
        <v>8</v>
      </c>
      <c r="E38" t="s">
        <v>72</v>
      </c>
      <c r="F38" s="7">
        <v>861.05</v>
      </c>
      <c r="G38" s="7">
        <v>700</v>
      </c>
      <c r="H38" s="7">
        <v>700</v>
      </c>
      <c r="I38" s="7">
        <v>0</v>
      </c>
      <c r="J38" s="7">
        <v>700</v>
      </c>
      <c r="K38" s="7">
        <f>Table18[[#This Row],[2020 PRELIM]]-Table18[[#This Row],[2019 ORIG BUD]]</f>
        <v>0</v>
      </c>
    </row>
    <row r="39" spans="1:11" x14ac:dyDescent="0.25">
      <c r="A39" t="s">
        <v>1125</v>
      </c>
      <c r="B39" t="s">
        <v>73</v>
      </c>
      <c r="C39" t="s">
        <v>1150</v>
      </c>
      <c r="D39" t="s">
        <v>8</v>
      </c>
      <c r="E39" t="s">
        <v>72</v>
      </c>
      <c r="F39" s="7">
        <v>1065.52</v>
      </c>
      <c r="G39" s="7">
        <v>2080</v>
      </c>
      <c r="H39" s="7">
        <v>2080</v>
      </c>
      <c r="I39" s="7">
        <v>0</v>
      </c>
      <c r="J39" s="7">
        <v>2080</v>
      </c>
      <c r="K39" s="7">
        <f>Table18[[#This Row],[2020 PRELIM]]-Table18[[#This Row],[2019 ORIG BUD]]</f>
        <v>0</v>
      </c>
    </row>
    <row r="40" spans="1:11" x14ac:dyDescent="0.25">
      <c r="A40" t="s">
        <v>1078</v>
      </c>
      <c r="B40" t="s">
        <v>73</v>
      </c>
      <c r="C40" t="s">
        <v>1108</v>
      </c>
      <c r="D40" t="s">
        <v>8</v>
      </c>
      <c r="E40" t="s">
        <v>72</v>
      </c>
      <c r="F40" s="7">
        <v>13208.15</v>
      </c>
      <c r="G40" s="7">
        <v>16630</v>
      </c>
      <c r="H40" s="7">
        <v>16630</v>
      </c>
      <c r="I40" s="7">
        <v>11493.18</v>
      </c>
      <c r="J40" s="7">
        <v>12630</v>
      </c>
      <c r="K40" s="7">
        <f>Table18[[#This Row],[2020 PRELIM]]-Table18[[#This Row],[2019 ORIG BUD]]</f>
        <v>-4000</v>
      </c>
    </row>
    <row r="41" spans="1:11" x14ac:dyDescent="0.25">
      <c r="A41" t="s">
        <v>1078</v>
      </c>
      <c r="B41" t="s">
        <v>237</v>
      </c>
      <c r="C41" t="s">
        <v>1107</v>
      </c>
      <c r="D41" t="s">
        <v>8</v>
      </c>
      <c r="E41" t="s">
        <v>72</v>
      </c>
      <c r="F41" s="7">
        <v>6881.11</v>
      </c>
      <c r="G41" s="7">
        <v>7926</v>
      </c>
      <c r="H41" s="7">
        <v>7926</v>
      </c>
      <c r="I41" s="7">
        <v>4928.3</v>
      </c>
      <c r="J41" s="7">
        <v>7926</v>
      </c>
      <c r="K41" s="7">
        <f>Table18[[#This Row],[2020 PRELIM]]-Table18[[#This Row],[2019 ORIG BUD]]</f>
        <v>0</v>
      </c>
    </row>
    <row r="42" spans="1:11" x14ac:dyDescent="0.25">
      <c r="A42" t="s">
        <v>1078</v>
      </c>
      <c r="B42" t="s">
        <v>239</v>
      </c>
      <c r="C42" t="s">
        <v>1106</v>
      </c>
      <c r="D42" t="s">
        <v>8</v>
      </c>
      <c r="E42" t="s">
        <v>72</v>
      </c>
      <c r="F42" s="7">
        <v>0</v>
      </c>
      <c r="G42" s="7">
        <v>17216</v>
      </c>
      <c r="H42" s="7">
        <v>17216</v>
      </c>
      <c r="I42" s="7">
        <v>0</v>
      </c>
      <c r="J42" s="7">
        <v>17216</v>
      </c>
      <c r="K42" s="7">
        <f>Table18[[#This Row],[2020 PRELIM]]-Table18[[#This Row],[2019 ORIG BUD]]</f>
        <v>0</v>
      </c>
    </row>
    <row r="43" spans="1:11" x14ac:dyDescent="0.25">
      <c r="A43" t="s">
        <v>1078</v>
      </c>
      <c r="B43" t="s">
        <v>1105</v>
      </c>
      <c r="C43" t="s">
        <v>1104</v>
      </c>
      <c r="D43" t="s">
        <v>8</v>
      </c>
      <c r="E43" t="s">
        <v>72</v>
      </c>
      <c r="F43" s="7">
        <v>6620</v>
      </c>
      <c r="G43" s="7">
        <v>9855</v>
      </c>
      <c r="H43" s="7">
        <v>9855</v>
      </c>
      <c r="I43" s="7">
        <v>4864</v>
      </c>
      <c r="J43" s="7">
        <v>9855</v>
      </c>
      <c r="K43" s="7">
        <f>Table18[[#This Row],[2020 PRELIM]]-Table18[[#This Row],[2019 ORIG BUD]]</f>
        <v>0</v>
      </c>
    </row>
    <row r="44" spans="1:11" s="1" customFormat="1" x14ac:dyDescent="0.25">
      <c r="C44" s="1" t="s">
        <v>1283</v>
      </c>
      <c r="F44" s="6">
        <f>SUBTOTAL(109,F35:F43)</f>
        <v>115202.06</v>
      </c>
      <c r="G44" s="6">
        <f t="shared" ref="G44:K44" si="2">SUBTOTAL(109,G35:G43)</f>
        <v>134511</v>
      </c>
      <c r="H44" s="6">
        <f t="shared" si="2"/>
        <v>134511</v>
      </c>
      <c r="I44" s="6">
        <f t="shared" si="2"/>
        <v>95544.48</v>
      </c>
      <c r="J44" s="6">
        <f t="shared" si="2"/>
        <v>130511</v>
      </c>
      <c r="K44" s="6">
        <f t="shared" si="2"/>
        <v>-4000</v>
      </c>
    </row>
    <row r="45" spans="1:11" x14ac:dyDescent="0.25">
      <c r="K45" s="7">
        <f>Table18[[#This Row],[2020 PRELIM]]-Table18[[#This Row],[2019 ORIG BUD]]</f>
        <v>0</v>
      </c>
    </row>
    <row r="46" spans="1:11" x14ac:dyDescent="0.25">
      <c r="A46" t="s">
        <v>1176</v>
      </c>
      <c r="B46" t="s">
        <v>169</v>
      </c>
      <c r="C46" t="s">
        <v>170</v>
      </c>
      <c r="D46" t="s">
        <v>8</v>
      </c>
      <c r="E46" t="s">
        <v>72</v>
      </c>
      <c r="F46" s="7">
        <v>8151.36</v>
      </c>
      <c r="G46" s="7">
        <v>0</v>
      </c>
      <c r="H46" s="7">
        <v>0</v>
      </c>
      <c r="I46" s="7">
        <v>0</v>
      </c>
      <c r="J46" s="7">
        <v>0</v>
      </c>
      <c r="K46" s="7">
        <f>Table18[[#This Row],[2020 PRELIM]]-Table18[[#This Row],[2019 ORIG BUD]]</f>
        <v>0</v>
      </c>
    </row>
    <row r="47" spans="1:11" x14ac:dyDescent="0.25">
      <c r="A47" t="s">
        <v>1153</v>
      </c>
      <c r="B47" t="s">
        <v>169</v>
      </c>
      <c r="C47" t="s">
        <v>1172</v>
      </c>
      <c r="D47" t="s">
        <v>8</v>
      </c>
      <c r="E47" t="s">
        <v>72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f>Table18[[#This Row],[2020 PRELIM]]-Table18[[#This Row],[2019 ORIG BUD]]</f>
        <v>0</v>
      </c>
    </row>
    <row r="48" spans="1:11" x14ac:dyDescent="0.25">
      <c r="A48" t="s">
        <v>1125</v>
      </c>
      <c r="B48" t="s">
        <v>169</v>
      </c>
      <c r="C48" t="s">
        <v>170</v>
      </c>
      <c r="D48" t="s">
        <v>8</v>
      </c>
      <c r="E48" t="s">
        <v>72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Table18[[#This Row],[2020 PRELIM]]-Table18[[#This Row],[2019 ORIG BUD]]</f>
        <v>0</v>
      </c>
    </row>
    <row r="49" spans="1:11" x14ac:dyDescent="0.25">
      <c r="A49" t="s">
        <v>1112</v>
      </c>
      <c r="B49" t="s">
        <v>169</v>
      </c>
      <c r="C49" t="s">
        <v>170</v>
      </c>
      <c r="D49" t="s">
        <v>8</v>
      </c>
      <c r="E49" t="s">
        <v>72</v>
      </c>
      <c r="F49" s="7">
        <v>956.47</v>
      </c>
      <c r="G49" s="7">
        <v>0</v>
      </c>
      <c r="H49" s="7">
        <v>0</v>
      </c>
      <c r="I49" s="7">
        <v>0</v>
      </c>
      <c r="J49" s="7">
        <v>0</v>
      </c>
      <c r="K49" s="7">
        <f>Table18[[#This Row],[2020 PRELIM]]-Table18[[#This Row],[2019 ORIG BUD]]</f>
        <v>0</v>
      </c>
    </row>
    <row r="50" spans="1:11" x14ac:dyDescent="0.25">
      <c r="A50" t="s">
        <v>1078</v>
      </c>
      <c r="B50" t="s">
        <v>169</v>
      </c>
      <c r="C50" t="s">
        <v>170</v>
      </c>
      <c r="D50" t="s">
        <v>8</v>
      </c>
      <c r="E50" t="s">
        <v>72</v>
      </c>
      <c r="F50" s="7">
        <v>5516.08</v>
      </c>
      <c r="G50" s="7">
        <v>0</v>
      </c>
      <c r="H50" s="7">
        <v>0</v>
      </c>
      <c r="I50" s="7">
        <v>7793</v>
      </c>
      <c r="J50" s="7">
        <v>0</v>
      </c>
      <c r="K50" s="7">
        <f>Table18[[#This Row],[2020 PRELIM]]-Table18[[#This Row],[2019 ORIG BUD]]</f>
        <v>0</v>
      </c>
    </row>
    <row r="51" spans="1:11" x14ac:dyDescent="0.25">
      <c r="A51" t="s">
        <v>1194</v>
      </c>
      <c r="B51" t="s">
        <v>75</v>
      </c>
      <c r="C51" t="s">
        <v>1219</v>
      </c>
      <c r="D51" t="s">
        <v>8</v>
      </c>
      <c r="E51" t="s">
        <v>72</v>
      </c>
      <c r="F51" s="7">
        <v>594.36</v>
      </c>
      <c r="G51" s="7">
        <v>370</v>
      </c>
      <c r="H51" s="7">
        <v>370</v>
      </c>
      <c r="I51" s="7">
        <v>487.75</v>
      </c>
      <c r="J51" s="7">
        <v>432</v>
      </c>
      <c r="K51" s="7">
        <f>Table18[[#This Row],[2020 PRELIM]]-Table18[[#This Row],[2019 ORIG BUD]]</f>
        <v>62</v>
      </c>
    </row>
    <row r="52" spans="1:11" x14ac:dyDescent="0.25">
      <c r="A52" t="s">
        <v>1176</v>
      </c>
      <c r="B52" t="s">
        <v>75</v>
      </c>
      <c r="C52" t="s">
        <v>1190</v>
      </c>
      <c r="D52" t="s">
        <v>8</v>
      </c>
      <c r="E52" t="s">
        <v>72</v>
      </c>
      <c r="F52" s="7">
        <v>397.89</v>
      </c>
      <c r="G52" s="7">
        <v>370</v>
      </c>
      <c r="H52" s="7">
        <v>370</v>
      </c>
      <c r="I52" s="7">
        <v>627.05999999999995</v>
      </c>
      <c r="J52" s="7">
        <v>432</v>
      </c>
      <c r="K52" s="7">
        <f>Table18[[#This Row],[2020 PRELIM]]-Table18[[#This Row],[2019 ORIG BUD]]</f>
        <v>62</v>
      </c>
    </row>
    <row r="53" spans="1:11" x14ac:dyDescent="0.25">
      <c r="A53" t="s">
        <v>1153</v>
      </c>
      <c r="B53" t="s">
        <v>75</v>
      </c>
      <c r="C53" t="s">
        <v>1171</v>
      </c>
      <c r="D53" t="s">
        <v>8</v>
      </c>
      <c r="E53" t="s">
        <v>72</v>
      </c>
      <c r="F53" s="7">
        <v>567.96</v>
      </c>
      <c r="G53" s="7">
        <v>530</v>
      </c>
      <c r="H53" s="7">
        <v>530</v>
      </c>
      <c r="I53" s="7">
        <v>467.68</v>
      </c>
      <c r="J53" s="7">
        <v>618</v>
      </c>
      <c r="K53" s="7">
        <f>Table18[[#This Row],[2020 PRELIM]]-Table18[[#This Row],[2019 ORIG BUD]]</f>
        <v>88</v>
      </c>
    </row>
    <row r="54" spans="1:11" x14ac:dyDescent="0.25">
      <c r="A54" t="s">
        <v>1125</v>
      </c>
      <c r="B54" t="s">
        <v>75</v>
      </c>
      <c r="C54" t="s">
        <v>1149</v>
      </c>
      <c r="D54" t="s">
        <v>8</v>
      </c>
      <c r="E54" t="s">
        <v>72</v>
      </c>
      <c r="F54" s="7">
        <v>1155.7</v>
      </c>
      <c r="G54" s="7">
        <v>1295</v>
      </c>
      <c r="H54" s="7">
        <v>1295</v>
      </c>
      <c r="I54" s="7">
        <v>1132.06</v>
      </c>
      <c r="J54" s="7">
        <v>1512</v>
      </c>
      <c r="K54" s="7">
        <f>Table18[[#This Row],[2020 PRELIM]]-Table18[[#This Row],[2019 ORIG BUD]]</f>
        <v>217</v>
      </c>
    </row>
    <row r="55" spans="1:11" x14ac:dyDescent="0.25">
      <c r="A55" t="s">
        <v>1112</v>
      </c>
      <c r="B55" t="s">
        <v>75</v>
      </c>
      <c r="C55" t="s">
        <v>1123</v>
      </c>
      <c r="D55" t="s">
        <v>8</v>
      </c>
      <c r="E55" t="s">
        <v>72</v>
      </c>
      <c r="F55" s="7">
        <v>363.22</v>
      </c>
      <c r="G55" s="7">
        <v>370</v>
      </c>
      <c r="H55" s="7">
        <v>370</v>
      </c>
      <c r="I55" s="7">
        <v>400.67</v>
      </c>
      <c r="J55" s="7">
        <v>432</v>
      </c>
      <c r="K55" s="7">
        <f>Table18[[#This Row],[2020 PRELIM]]-Table18[[#This Row],[2019 ORIG BUD]]</f>
        <v>62</v>
      </c>
    </row>
    <row r="56" spans="1:11" x14ac:dyDescent="0.25">
      <c r="A56" t="s">
        <v>1078</v>
      </c>
      <c r="B56" t="s">
        <v>75</v>
      </c>
      <c r="C56" t="s">
        <v>1103</v>
      </c>
      <c r="D56" t="s">
        <v>8</v>
      </c>
      <c r="E56" t="s">
        <v>72</v>
      </c>
      <c r="F56" s="7">
        <v>3443.84</v>
      </c>
      <c r="G56" s="7">
        <v>2986</v>
      </c>
      <c r="H56" s="7">
        <v>2986</v>
      </c>
      <c r="I56" s="7">
        <v>2714.58</v>
      </c>
      <c r="J56" s="7">
        <v>3485</v>
      </c>
      <c r="K56" s="7">
        <f>Table18[[#This Row],[2020 PRELIM]]-Table18[[#This Row],[2019 ORIG BUD]]</f>
        <v>499</v>
      </c>
    </row>
    <row r="57" spans="1:11" x14ac:dyDescent="0.25">
      <c r="A57" t="s">
        <v>1194</v>
      </c>
      <c r="B57" t="s">
        <v>77</v>
      </c>
      <c r="C57" t="s">
        <v>1218</v>
      </c>
      <c r="D57" t="s">
        <v>8</v>
      </c>
      <c r="E57" t="s">
        <v>72</v>
      </c>
      <c r="F57" s="7">
        <v>15641.28</v>
      </c>
      <c r="G57" s="7">
        <v>15902</v>
      </c>
      <c r="H57" s="7">
        <v>15902</v>
      </c>
      <c r="I57" s="7">
        <v>14145.14</v>
      </c>
      <c r="J57" s="7">
        <v>16167</v>
      </c>
      <c r="K57" s="7">
        <f>Table18[[#This Row],[2020 PRELIM]]-Table18[[#This Row],[2019 ORIG BUD]]</f>
        <v>265</v>
      </c>
    </row>
    <row r="58" spans="1:11" x14ac:dyDescent="0.25">
      <c r="A58" t="s">
        <v>1176</v>
      </c>
      <c r="B58" t="s">
        <v>77</v>
      </c>
      <c r="C58" t="s">
        <v>1189</v>
      </c>
      <c r="D58" t="s">
        <v>8</v>
      </c>
      <c r="E58" t="s">
        <v>72</v>
      </c>
      <c r="F58" s="7">
        <v>8150.1</v>
      </c>
      <c r="G58" s="7">
        <v>7874</v>
      </c>
      <c r="H58" s="7">
        <v>7874</v>
      </c>
      <c r="I58" s="7">
        <v>8726.14</v>
      </c>
      <c r="J58" s="7">
        <v>8160</v>
      </c>
      <c r="K58" s="7">
        <f>Table18[[#This Row],[2020 PRELIM]]-Table18[[#This Row],[2019 ORIG BUD]]</f>
        <v>286</v>
      </c>
    </row>
    <row r="59" spans="1:11" x14ac:dyDescent="0.25">
      <c r="A59" t="s">
        <v>1153</v>
      </c>
      <c r="B59" t="s">
        <v>77</v>
      </c>
      <c r="C59" t="s">
        <v>1170</v>
      </c>
      <c r="D59" t="s">
        <v>8</v>
      </c>
      <c r="E59" t="s">
        <v>72</v>
      </c>
      <c r="F59" s="7">
        <v>11161.07</v>
      </c>
      <c r="G59" s="7">
        <v>11821</v>
      </c>
      <c r="H59" s="7">
        <v>11821</v>
      </c>
      <c r="I59" s="7">
        <v>10454.66</v>
      </c>
      <c r="J59" s="7">
        <v>12024</v>
      </c>
      <c r="K59" s="7">
        <f>Table18[[#This Row],[2020 PRELIM]]-Table18[[#This Row],[2019 ORIG BUD]]</f>
        <v>203</v>
      </c>
    </row>
    <row r="60" spans="1:11" x14ac:dyDescent="0.25">
      <c r="A60" t="s">
        <v>1125</v>
      </c>
      <c r="B60" t="s">
        <v>77</v>
      </c>
      <c r="C60" t="s">
        <v>1148</v>
      </c>
      <c r="D60" t="s">
        <v>8</v>
      </c>
      <c r="E60" t="s">
        <v>72</v>
      </c>
      <c r="F60" s="7">
        <v>27846.12</v>
      </c>
      <c r="G60" s="7">
        <v>33316</v>
      </c>
      <c r="H60" s="7">
        <v>33316</v>
      </c>
      <c r="I60" s="7">
        <v>26399.48</v>
      </c>
      <c r="J60" s="7">
        <v>33913</v>
      </c>
      <c r="K60" s="7">
        <f>Table18[[#This Row],[2020 PRELIM]]-Table18[[#This Row],[2019 ORIG BUD]]</f>
        <v>597</v>
      </c>
    </row>
    <row r="61" spans="1:11" x14ac:dyDescent="0.25">
      <c r="A61" t="s">
        <v>1112</v>
      </c>
      <c r="B61" t="s">
        <v>77</v>
      </c>
      <c r="C61" t="s">
        <v>1122</v>
      </c>
      <c r="D61" t="s">
        <v>8</v>
      </c>
      <c r="E61" t="s">
        <v>72</v>
      </c>
      <c r="F61" s="7">
        <v>6616.65</v>
      </c>
      <c r="G61" s="7">
        <v>7419</v>
      </c>
      <c r="H61" s="7">
        <v>7419</v>
      </c>
      <c r="I61" s="7">
        <v>6168.21</v>
      </c>
      <c r="J61" s="7">
        <v>7605</v>
      </c>
      <c r="K61" s="7">
        <f>Table18[[#This Row],[2020 PRELIM]]-Table18[[#This Row],[2019 ORIG BUD]]</f>
        <v>186</v>
      </c>
    </row>
    <row r="62" spans="1:11" x14ac:dyDescent="0.25">
      <c r="A62" t="s">
        <v>1078</v>
      </c>
      <c r="B62" t="s">
        <v>77</v>
      </c>
      <c r="C62" t="s">
        <v>1102</v>
      </c>
      <c r="D62" t="s">
        <v>8</v>
      </c>
      <c r="E62" t="s">
        <v>72</v>
      </c>
      <c r="F62" s="7">
        <v>72626.41</v>
      </c>
      <c r="G62" s="7">
        <v>71569</v>
      </c>
      <c r="H62" s="7">
        <v>71569</v>
      </c>
      <c r="I62" s="7">
        <v>61903.86</v>
      </c>
      <c r="J62" s="7">
        <v>71332</v>
      </c>
      <c r="K62" s="7">
        <f>Table18[[#This Row],[2020 PRELIM]]-Table18[[#This Row],[2019 ORIG BUD]]</f>
        <v>-237</v>
      </c>
    </row>
    <row r="63" spans="1:11" x14ac:dyDescent="0.25">
      <c r="A63" t="s">
        <v>1194</v>
      </c>
      <c r="B63" t="s">
        <v>79</v>
      </c>
      <c r="C63" t="s">
        <v>80</v>
      </c>
      <c r="D63" t="s">
        <v>8</v>
      </c>
      <c r="E63" t="s">
        <v>72</v>
      </c>
      <c r="F63" s="7">
        <v>0</v>
      </c>
      <c r="G63" s="7">
        <v>0</v>
      </c>
      <c r="H63" s="7">
        <v>0</v>
      </c>
      <c r="I63" s="7">
        <v>1486.22</v>
      </c>
      <c r="J63" s="7">
        <v>0</v>
      </c>
      <c r="K63" s="7">
        <f>Table18[[#This Row],[2020 PRELIM]]-Table18[[#This Row],[2019 ORIG BUD]]</f>
        <v>0</v>
      </c>
    </row>
    <row r="64" spans="1:11" x14ac:dyDescent="0.25">
      <c r="A64" t="s">
        <v>1176</v>
      </c>
      <c r="B64" t="s">
        <v>79</v>
      </c>
      <c r="C64" t="s">
        <v>80</v>
      </c>
      <c r="D64" t="s">
        <v>8</v>
      </c>
      <c r="E64" t="s">
        <v>72</v>
      </c>
      <c r="F64" s="7">
        <v>0</v>
      </c>
      <c r="G64" s="7">
        <v>0</v>
      </c>
      <c r="H64" s="7">
        <v>0</v>
      </c>
      <c r="I64" s="7">
        <v>1143.99</v>
      </c>
      <c r="J64" s="7">
        <v>0</v>
      </c>
      <c r="K64" s="7">
        <f>Table18[[#This Row],[2020 PRELIM]]-Table18[[#This Row],[2019 ORIG BUD]]</f>
        <v>0</v>
      </c>
    </row>
    <row r="65" spans="1:11" x14ac:dyDescent="0.25">
      <c r="A65" t="s">
        <v>1153</v>
      </c>
      <c r="B65" t="s">
        <v>79</v>
      </c>
      <c r="C65" t="s">
        <v>80</v>
      </c>
      <c r="D65" t="s">
        <v>8</v>
      </c>
      <c r="E65" t="s">
        <v>72</v>
      </c>
      <c r="F65" s="7">
        <v>0</v>
      </c>
      <c r="G65" s="7">
        <v>0</v>
      </c>
      <c r="H65" s="7">
        <v>0</v>
      </c>
      <c r="I65" s="7">
        <v>1099.6600000000001</v>
      </c>
      <c r="J65" s="7">
        <v>0</v>
      </c>
      <c r="K65" s="7">
        <f>Table18[[#This Row],[2020 PRELIM]]-Table18[[#This Row],[2019 ORIG BUD]]</f>
        <v>0</v>
      </c>
    </row>
    <row r="66" spans="1:11" x14ac:dyDescent="0.25">
      <c r="A66" t="s">
        <v>1125</v>
      </c>
      <c r="B66" t="s">
        <v>79</v>
      </c>
      <c r="C66" t="s">
        <v>80</v>
      </c>
      <c r="D66" t="s">
        <v>8</v>
      </c>
      <c r="E66" t="s">
        <v>72</v>
      </c>
      <c r="F66" s="7">
        <v>0</v>
      </c>
      <c r="G66" s="7">
        <v>0</v>
      </c>
      <c r="H66" s="7">
        <v>0</v>
      </c>
      <c r="I66" s="7">
        <v>2694.6</v>
      </c>
      <c r="J66" s="7">
        <v>0</v>
      </c>
      <c r="K66" s="7">
        <f>Table18[[#This Row],[2020 PRELIM]]-Table18[[#This Row],[2019 ORIG BUD]]</f>
        <v>0</v>
      </c>
    </row>
    <row r="67" spans="1:11" x14ac:dyDescent="0.25">
      <c r="A67" t="s">
        <v>1112</v>
      </c>
      <c r="B67" t="s">
        <v>79</v>
      </c>
      <c r="C67" t="s">
        <v>80</v>
      </c>
      <c r="D67" t="s">
        <v>8</v>
      </c>
      <c r="E67" t="s">
        <v>72</v>
      </c>
      <c r="F67" s="7">
        <v>0</v>
      </c>
      <c r="G67" s="7">
        <v>0</v>
      </c>
      <c r="H67" s="7">
        <v>0</v>
      </c>
      <c r="I67" s="7">
        <v>652.20000000000005</v>
      </c>
      <c r="J67" s="7">
        <v>0</v>
      </c>
      <c r="K67" s="7">
        <f>Table18[[#This Row],[2020 PRELIM]]-Table18[[#This Row],[2019 ORIG BUD]]</f>
        <v>0</v>
      </c>
    </row>
    <row r="68" spans="1:11" x14ac:dyDescent="0.25">
      <c r="A68" t="s">
        <v>1078</v>
      </c>
      <c r="B68" t="s">
        <v>79</v>
      </c>
      <c r="C68" t="s">
        <v>80</v>
      </c>
      <c r="D68" t="s">
        <v>8</v>
      </c>
      <c r="E68" t="s">
        <v>72</v>
      </c>
      <c r="F68" s="7">
        <v>0</v>
      </c>
      <c r="G68" s="7">
        <v>0</v>
      </c>
      <c r="H68" s="7">
        <v>0</v>
      </c>
      <c r="I68" s="7">
        <v>6332.41</v>
      </c>
      <c r="J68" s="7">
        <v>0</v>
      </c>
      <c r="K68" s="7">
        <f>Table18[[#This Row],[2020 PRELIM]]-Table18[[#This Row],[2019 ORIG BUD]]</f>
        <v>0</v>
      </c>
    </row>
    <row r="69" spans="1:11" x14ac:dyDescent="0.25">
      <c r="A69" t="s">
        <v>1194</v>
      </c>
      <c r="B69" t="s">
        <v>81</v>
      </c>
      <c r="C69" t="s">
        <v>1217</v>
      </c>
      <c r="D69" t="s">
        <v>8</v>
      </c>
      <c r="E69" t="s">
        <v>72</v>
      </c>
      <c r="F69" s="7">
        <v>25625.53</v>
      </c>
      <c r="G69" s="7">
        <v>25327</v>
      </c>
      <c r="H69" s="7">
        <v>25327</v>
      </c>
      <c r="I69" s="7">
        <v>26127.38</v>
      </c>
      <c r="J69" s="7">
        <v>26118</v>
      </c>
      <c r="K69" s="7">
        <f>Table18[[#This Row],[2020 PRELIM]]-Table18[[#This Row],[2019 ORIG BUD]]</f>
        <v>791</v>
      </c>
    </row>
    <row r="70" spans="1:11" x14ac:dyDescent="0.25">
      <c r="A70" t="s">
        <v>1176</v>
      </c>
      <c r="B70" t="s">
        <v>81</v>
      </c>
      <c r="C70" t="s">
        <v>1188</v>
      </c>
      <c r="D70" t="s">
        <v>8</v>
      </c>
      <c r="E70" t="s">
        <v>72</v>
      </c>
      <c r="F70" s="7">
        <v>11960.98</v>
      </c>
      <c r="G70" s="7">
        <v>12104</v>
      </c>
      <c r="H70" s="7">
        <v>12104</v>
      </c>
      <c r="I70" s="7">
        <v>16064.13</v>
      </c>
      <c r="J70" s="7">
        <v>12757</v>
      </c>
      <c r="K70" s="7">
        <f>Table18[[#This Row],[2020 PRELIM]]-Table18[[#This Row],[2019 ORIG BUD]]</f>
        <v>653</v>
      </c>
    </row>
    <row r="71" spans="1:11" x14ac:dyDescent="0.25">
      <c r="A71" t="s">
        <v>1153</v>
      </c>
      <c r="B71" t="s">
        <v>81</v>
      </c>
      <c r="C71" t="s">
        <v>1169</v>
      </c>
      <c r="D71" t="s">
        <v>8</v>
      </c>
      <c r="E71" t="s">
        <v>72</v>
      </c>
      <c r="F71" s="7">
        <v>18689.060000000001</v>
      </c>
      <c r="G71" s="7">
        <v>19347</v>
      </c>
      <c r="H71" s="7">
        <v>19347</v>
      </c>
      <c r="I71" s="7">
        <v>19742.419999999998</v>
      </c>
      <c r="J71" s="7">
        <v>19931</v>
      </c>
      <c r="K71" s="7">
        <f>Table18[[#This Row],[2020 PRELIM]]-Table18[[#This Row],[2019 ORIG BUD]]</f>
        <v>584</v>
      </c>
    </row>
    <row r="72" spans="1:11" x14ac:dyDescent="0.25">
      <c r="A72" t="s">
        <v>1125</v>
      </c>
      <c r="B72" t="s">
        <v>81</v>
      </c>
      <c r="C72" t="s">
        <v>1147</v>
      </c>
      <c r="D72" t="s">
        <v>8</v>
      </c>
      <c r="E72" t="s">
        <v>72</v>
      </c>
      <c r="F72" s="7">
        <v>44265.91</v>
      </c>
      <c r="G72" s="7">
        <v>51215</v>
      </c>
      <c r="H72" s="7">
        <v>51215</v>
      </c>
      <c r="I72" s="7">
        <v>47374.98</v>
      </c>
      <c r="J72" s="7">
        <v>53020</v>
      </c>
      <c r="K72" s="7">
        <f>Table18[[#This Row],[2020 PRELIM]]-Table18[[#This Row],[2019 ORIG BUD]]</f>
        <v>1805</v>
      </c>
    </row>
    <row r="73" spans="1:11" x14ac:dyDescent="0.25">
      <c r="A73" t="s">
        <v>1112</v>
      </c>
      <c r="B73" t="s">
        <v>81</v>
      </c>
      <c r="C73" t="s">
        <v>1121</v>
      </c>
      <c r="D73" t="s">
        <v>8</v>
      </c>
      <c r="E73" t="s">
        <v>72</v>
      </c>
      <c r="F73" s="7">
        <v>10715.58</v>
      </c>
      <c r="G73" s="7">
        <v>11721</v>
      </c>
      <c r="H73" s="7">
        <v>11721</v>
      </c>
      <c r="I73" s="7">
        <v>12133.49</v>
      </c>
      <c r="J73" s="7">
        <v>12196</v>
      </c>
      <c r="K73" s="7">
        <f>Table18[[#This Row],[2020 PRELIM]]-Table18[[#This Row],[2019 ORIG BUD]]</f>
        <v>475</v>
      </c>
    </row>
    <row r="74" spans="1:11" x14ac:dyDescent="0.25">
      <c r="A74" t="s">
        <v>1078</v>
      </c>
      <c r="B74" t="s">
        <v>81</v>
      </c>
      <c r="C74" t="s">
        <v>1101</v>
      </c>
      <c r="D74" t="s">
        <v>8</v>
      </c>
      <c r="E74" t="s">
        <v>72</v>
      </c>
      <c r="F74" s="7">
        <v>102813.41</v>
      </c>
      <c r="G74" s="7">
        <v>101571</v>
      </c>
      <c r="H74" s="7">
        <v>101571</v>
      </c>
      <c r="I74" s="7">
        <v>102211.39</v>
      </c>
      <c r="J74" s="7">
        <v>102066</v>
      </c>
      <c r="K74" s="7">
        <f>Table18[[#This Row],[2020 PRELIM]]-Table18[[#This Row],[2019 ORIG BUD]]</f>
        <v>495</v>
      </c>
    </row>
    <row r="75" spans="1:11" x14ac:dyDescent="0.25">
      <c r="A75" t="s">
        <v>1194</v>
      </c>
      <c r="B75" t="s">
        <v>83</v>
      </c>
      <c r="C75" t="s">
        <v>1216</v>
      </c>
      <c r="D75" t="s">
        <v>8</v>
      </c>
      <c r="E75" t="s">
        <v>72</v>
      </c>
      <c r="F75" s="7">
        <v>42590.18</v>
      </c>
      <c r="G75" s="7">
        <v>44100</v>
      </c>
      <c r="H75" s="7">
        <v>44100</v>
      </c>
      <c r="I75" s="7">
        <v>47670.61</v>
      </c>
      <c r="J75" s="7">
        <v>44100</v>
      </c>
      <c r="K75" s="7">
        <f>Table18[[#This Row],[2020 PRELIM]]-Table18[[#This Row],[2019 ORIG BUD]]</f>
        <v>0</v>
      </c>
    </row>
    <row r="76" spans="1:11" x14ac:dyDescent="0.25">
      <c r="A76" t="s">
        <v>1176</v>
      </c>
      <c r="B76" t="s">
        <v>83</v>
      </c>
      <c r="C76" t="s">
        <v>1187</v>
      </c>
      <c r="D76" t="s">
        <v>8</v>
      </c>
      <c r="E76" t="s">
        <v>72</v>
      </c>
      <c r="F76" s="7">
        <v>28744.35</v>
      </c>
      <c r="G76" s="7">
        <v>29400</v>
      </c>
      <c r="H76" s="7">
        <v>29400</v>
      </c>
      <c r="I76" s="7">
        <v>39086.730000000003</v>
      </c>
      <c r="J76" s="7">
        <v>29400</v>
      </c>
      <c r="K76" s="7">
        <f>Table18[[#This Row],[2020 PRELIM]]-Table18[[#This Row],[2019 ORIG BUD]]</f>
        <v>0</v>
      </c>
    </row>
    <row r="77" spans="1:11" x14ac:dyDescent="0.25">
      <c r="A77" t="s">
        <v>1153</v>
      </c>
      <c r="B77" t="s">
        <v>83</v>
      </c>
      <c r="C77" t="s">
        <v>1168</v>
      </c>
      <c r="D77" t="s">
        <v>8</v>
      </c>
      <c r="E77" t="s">
        <v>72</v>
      </c>
      <c r="F77" s="7">
        <v>40246.080000000002</v>
      </c>
      <c r="G77" s="7">
        <v>41160</v>
      </c>
      <c r="H77" s="7">
        <v>41160</v>
      </c>
      <c r="I77" s="7">
        <v>44469.88</v>
      </c>
      <c r="J77" s="7">
        <v>41160</v>
      </c>
      <c r="K77" s="7">
        <f>Table18[[#This Row],[2020 PRELIM]]-Table18[[#This Row],[2019 ORIG BUD]]</f>
        <v>0</v>
      </c>
    </row>
    <row r="78" spans="1:11" x14ac:dyDescent="0.25">
      <c r="A78" t="s">
        <v>1125</v>
      </c>
      <c r="B78" t="s">
        <v>83</v>
      </c>
      <c r="C78" t="s">
        <v>1146</v>
      </c>
      <c r="D78" t="s">
        <v>8</v>
      </c>
      <c r="E78" t="s">
        <v>72</v>
      </c>
      <c r="F78" s="7">
        <v>85043.8</v>
      </c>
      <c r="G78" s="7">
        <v>102900</v>
      </c>
      <c r="H78" s="7">
        <v>102900</v>
      </c>
      <c r="I78" s="7">
        <v>97738.26</v>
      </c>
      <c r="J78" s="7">
        <v>102900</v>
      </c>
      <c r="K78" s="7">
        <f>Table18[[#This Row],[2020 PRELIM]]-Table18[[#This Row],[2019 ORIG BUD]]</f>
        <v>0</v>
      </c>
    </row>
    <row r="79" spans="1:11" x14ac:dyDescent="0.25">
      <c r="A79" t="s">
        <v>1112</v>
      </c>
      <c r="B79" t="s">
        <v>83</v>
      </c>
      <c r="C79" t="s">
        <v>1120</v>
      </c>
      <c r="D79" t="s">
        <v>8</v>
      </c>
      <c r="E79" t="s">
        <v>72</v>
      </c>
      <c r="F79" s="7">
        <v>27596.55</v>
      </c>
      <c r="G79" s="7">
        <v>29400</v>
      </c>
      <c r="H79" s="7">
        <v>29400</v>
      </c>
      <c r="I79" s="7">
        <v>31764.22</v>
      </c>
      <c r="J79" s="7">
        <v>29400</v>
      </c>
      <c r="K79" s="7">
        <f>Table18[[#This Row],[2020 PRELIM]]-Table18[[#This Row],[2019 ORIG BUD]]</f>
        <v>0</v>
      </c>
    </row>
    <row r="80" spans="1:11" x14ac:dyDescent="0.25">
      <c r="A80" t="s">
        <v>1078</v>
      </c>
      <c r="B80" t="s">
        <v>83</v>
      </c>
      <c r="C80" t="s">
        <v>1100</v>
      </c>
      <c r="D80" t="s">
        <v>8</v>
      </c>
      <c r="E80" t="s">
        <v>72</v>
      </c>
      <c r="F80" s="7">
        <v>203797.01</v>
      </c>
      <c r="G80" s="7">
        <v>211386</v>
      </c>
      <c r="H80" s="7">
        <v>211386</v>
      </c>
      <c r="I80" s="7">
        <v>238601.18</v>
      </c>
      <c r="J80" s="7">
        <v>211386</v>
      </c>
      <c r="K80" s="7">
        <f>Table18[[#This Row],[2020 PRELIM]]-Table18[[#This Row],[2019 ORIG BUD]]</f>
        <v>0</v>
      </c>
    </row>
    <row r="81" spans="1:11" x14ac:dyDescent="0.25">
      <c r="A81" t="s">
        <v>1194</v>
      </c>
      <c r="B81" t="s">
        <v>85</v>
      </c>
      <c r="C81" t="s">
        <v>1215</v>
      </c>
      <c r="D81" t="s">
        <v>8</v>
      </c>
      <c r="E81" t="s">
        <v>72</v>
      </c>
      <c r="F81" s="7">
        <v>79.2</v>
      </c>
      <c r="G81" s="7">
        <v>79</v>
      </c>
      <c r="H81" s="7">
        <v>79</v>
      </c>
      <c r="I81" s="7">
        <v>79.2</v>
      </c>
      <c r="J81" s="7">
        <v>79</v>
      </c>
      <c r="K81" s="7">
        <f>Table18[[#This Row],[2020 PRELIM]]-Table18[[#This Row],[2019 ORIG BUD]]</f>
        <v>0</v>
      </c>
    </row>
    <row r="82" spans="1:11" x14ac:dyDescent="0.25">
      <c r="A82" t="s">
        <v>1176</v>
      </c>
      <c r="B82" t="s">
        <v>85</v>
      </c>
      <c r="C82" t="s">
        <v>1186</v>
      </c>
      <c r="D82" t="s">
        <v>8</v>
      </c>
      <c r="E82" t="s">
        <v>72</v>
      </c>
      <c r="F82" s="7">
        <v>50.6</v>
      </c>
      <c r="G82" s="7">
        <v>53</v>
      </c>
      <c r="H82" s="7">
        <v>53</v>
      </c>
      <c r="I82" s="7">
        <v>55</v>
      </c>
      <c r="J82" s="7">
        <v>53</v>
      </c>
      <c r="K82" s="7">
        <f>Table18[[#This Row],[2020 PRELIM]]-Table18[[#This Row],[2019 ORIG BUD]]</f>
        <v>0</v>
      </c>
    </row>
    <row r="83" spans="1:11" x14ac:dyDescent="0.25">
      <c r="A83" t="s">
        <v>1153</v>
      </c>
      <c r="B83" t="s">
        <v>85</v>
      </c>
      <c r="C83" t="s">
        <v>1167</v>
      </c>
      <c r="D83" t="s">
        <v>8</v>
      </c>
      <c r="E83" t="s">
        <v>72</v>
      </c>
      <c r="F83" s="7">
        <v>73.92</v>
      </c>
      <c r="G83" s="7">
        <v>74</v>
      </c>
      <c r="H83" s="7">
        <v>74</v>
      </c>
      <c r="I83" s="7">
        <v>74.319999999999993</v>
      </c>
      <c r="J83" s="7">
        <v>74</v>
      </c>
      <c r="K83" s="7">
        <f>Table18[[#This Row],[2020 PRELIM]]-Table18[[#This Row],[2019 ORIG BUD]]</f>
        <v>0</v>
      </c>
    </row>
    <row r="84" spans="1:11" x14ac:dyDescent="0.25">
      <c r="A84" t="s">
        <v>1125</v>
      </c>
      <c r="B84" t="s">
        <v>85</v>
      </c>
      <c r="C84" t="s">
        <v>1145</v>
      </c>
      <c r="D84" t="s">
        <v>8</v>
      </c>
      <c r="E84" t="s">
        <v>72</v>
      </c>
      <c r="F84" s="7">
        <v>156.19999999999999</v>
      </c>
      <c r="G84" s="7">
        <v>185</v>
      </c>
      <c r="H84" s="7">
        <v>185</v>
      </c>
      <c r="I84" s="7">
        <v>171.6</v>
      </c>
      <c r="J84" s="7">
        <v>185</v>
      </c>
      <c r="K84" s="7">
        <f>Table18[[#This Row],[2020 PRELIM]]-Table18[[#This Row],[2019 ORIG BUD]]</f>
        <v>0</v>
      </c>
    </row>
    <row r="85" spans="1:11" x14ac:dyDescent="0.25">
      <c r="A85" t="s">
        <v>1112</v>
      </c>
      <c r="B85" t="s">
        <v>85</v>
      </c>
      <c r="C85" t="s">
        <v>1119</v>
      </c>
      <c r="D85" t="s">
        <v>8</v>
      </c>
      <c r="E85" t="s">
        <v>72</v>
      </c>
      <c r="F85" s="7">
        <v>48.4</v>
      </c>
      <c r="G85" s="7">
        <v>53</v>
      </c>
      <c r="H85" s="7">
        <v>53</v>
      </c>
      <c r="I85" s="7">
        <v>52.8</v>
      </c>
      <c r="J85" s="7">
        <v>53</v>
      </c>
      <c r="K85" s="7">
        <f>Table18[[#This Row],[2020 PRELIM]]-Table18[[#This Row],[2019 ORIG BUD]]</f>
        <v>0</v>
      </c>
    </row>
    <row r="86" spans="1:11" x14ac:dyDescent="0.25">
      <c r="A86" t="s">
        <v>1078</v>
      </c>
      <c r="B86" t="s">
        <v>85</v>
      </c>
      <c r="C86" t="s">
        <v>1099</v>
      </c>
      <c r="D86" t="s">
        <v>8</v>
      </c>
      <c r="E86" t="s">
        <v>72</v>
      </c>
      <c r="F86" s="7">
        <v>389.4</v>
      </c>
      <c r="G86" s="7">
        <v>396</v>
      </c>
      <c r="H86" s="7">
        <v>396</v>
      </c>
      <c r="I86" s="7">
        <v>396</v>
      </c>
      <c r="J86" s="7">
        <v>396</v>
      </c>
      <c r="K86" s="7">
        <f>Table18[[#This Row],[2020 PRELIM]]-Table18[[#This Row],[2019 ORIG BUD]]</f>
        <v>0</v>
      </c>
    </row>
    <row r="87" spans="1:11" x14ac:dyDescent="0.25">
      <c r="A87" t="s">
        <v>1194</v>
      </c>
      <c r="B87" t="s">
        <v>87</v>
      </c>
      <c r="C87" t="s">
        <v>287</v>
      </c>
      <c r="D87" t="s">
        <v>8</v>
      </c>
      <c r="E87" t="s">
        <v>72</v>
      </c>
      <c r="F87" s="7">
        <v>185.35</v>
      </c>
      <c r="G87" s="7">
        <v>0</v>
      </c>
      <c r="H87" s="7">
        <v>0</v>
      </c>
      <c r="I87" s="7">
        <v>0</v>
      </c>
      <c r="J87" s="7">
        <v>0</v>
      </c>
      <c r="K87" s="7">
        <f>Table18[[#This Row],[2020 PRELIM]]-Table18[[#This Row],[2019 ORIG BUD]]</f>
        <v>0</v>
      </c>
    </row>
    <row r="88" spans="1:11" x14ac:dyDescent="0.25">
      <c r="A88" t="s">
        <v>1176</v>
      </c>
      <c r="B88" t="s">
        <v>87</v>
      </c>
      <c r="C88" t="s">
        <v>287</v>
      </c>
      <c r="D88" t="s">
        <v>8</v>
      </c>
      <c r="E88" t="s">
        <v>72</v>
      </c>
      <c r="F88" s="7">
        <v>318.66000000000003</v>
      </c>
      <c r="G88" s="7">
        <v>0</v>
      </c>
      <c r="H88" s="7">
        <v>0</v>
      </c>
      <c r="I88" s="7">
        <v>819.3</v>
      </c>
      <c r="J88" s="7">
        <v>0</v>
      </c>
      <c r="K88" s="7">
        <f>Table18[[#This Row],[2020 PRELIM]]-Table18[[#This Row],[2019 ORIG BUD]]</f>
        <v>0</v>
      </c>
    </row>
    <row r="89" spans="1:11" x14ac:dyDescent="0.25">
      <c r="A89" t="s">
        <v>1153</v>
      </c>
      <c r="B89" t="s">
        <v>87</v>
      </c>
      <c r="C89" t="s">
        <v>287</v>
      </c>
      <c r="D89" t="s">
        <v>8</v>
      </c>
      <c r="E89" t="s">
        <v>72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f>Table18[[#This Row],[2020 PRELIM]]-Table18[[#This Row],[2019 ORIG BUD]]</f>
        <v>0</v>
      </c>
    </row>
    <row r="90" spans="1:11" x14ac:dyDescent="0.25">
      <c r="A90" t="s">
        <v>1125</v>
      </c>
      <c r="B90" t="s">
        <v>87</v>
      </c>
      <c r="C90" t="s">
        <v>287</v>
      </c>
      <c r="D90" t="s">
        <v>8</v>
      </c>
      <c r="E90" t="s">
        <v>72</v>
      </c>
      <c r="F90" s="7">
        <v>430.31</v>
      </c>
      <c r="G90" s="7">
        <v>500</v>
      </c>
      <c r="H90" s="7">
        <v>500</v>
      </c>
      <c r="I90" s="7">
        <v>600</v>
      </c>
      <c r="J90" s="7">
        <v>500</v>
      </c>
      <c r="K90" s="7">
        <f>Table18[[#This Row],[2020 PRELIM]]-Table18[[#This Row],[2019 ORIG BUD]]</f>
        <v>0</v>
      </c>
    </row>
    <row r="91" spans="1:11" x14ac:dyDescent="0.25">
      <c r="A91" t="s">
        <v>1078</v>
      </c>
      <c r="B91" t="s">
        <v>87</v>
      </c>
      <c r="C91" t="s">
        <v>1098</v>
      </c>
      <c r="D91" t="s">
        <v>8</v>
      </c>
      <c r="E91" t="s">
        <v>72</v>
      </c>
      <c r="F91" s="7">
        <v>603.65</v>
      </c>
      <c r="G91" s="7">
        <v>2080</v>
      </c>
      <c r="H91" s="7">
        <v>2080</v>
      </c>
      <c r="I91" s="7">
        <v>1500</v>
      </c>
      <c r="J91" s="7">
        <v>2080</v>
      </c>
      <c r="K91" s="7">
        <f>Table18[[#This Row],[2020 PRELIM]]-Table18[[#This Row],[2019 ORIG BUD]]</f>
        <v>0</v>
      </c>
    </row>
    <row r="92" spans="1:11" x14ac:dyDescent="0.25">
      <c r="A92" t="s">
        <v>1194</v>
      </c>
      <c r="B92" t="s">
        <v>89</v>
      </c>
      <c r="C92" t="s">
        <v>1214</v>
      </c>
      <c r="D92" t="s">
        <v>8</v>
      </c>
      <c r="E92" t="s">
        <v>72</v>
      </c>
      <c r="F92" s="7">
        <v>19.97</v>
      </c>
      <c r="G92" s="7">
        <v>0</v>
      </c>
      <c r="H92" s="7">
        <v>0</v>
      </c>
      <c r="I92" s="7">
        <v>244.71</v>
      </c>
      <c r="J92" s="7">
        <v>309</v>
      </c>
      <c r="K92" s="7">
        <f>Table18[[#This Row],[2020 PRELIM]]-Table18[[#This Row],[2019 ORIG BUD]]</f>
        <v>309</v>
      </c>
    </row>
    <row r="93" spans="1:11" x14ac:dyDescent="0.25">
      <c r="A93" t="s">
        <v>1125</v>
      </c>
      <c r="B93" t="s">
        <v>89</v>
      </c>
      <c r="C93" t="s">
        <v>1144</v>
      </c>
      <c r="D93" t="s">
        <v>8</v>
      </c>
      <c r="E93" t="s">
        <v>72</v>
      </c>
      <c r="F93" s="7">
        <v>7.54</v>
      </c>
      <c r="G93" s="7">
        <v>0</v>
      </c>
      <c r="H93" s="7">
        <v>0</v>
      </c>
      <c r="I93" s="7">
        <v>92.86</v>
      </c>
      <c r="J93" s="7">
        <v>647</v>
      </c>
      <c r="K93" s="7">
        <f>Table18[[#This Row],[2020 PRELIM]]-Table18[[#This Row],[2019 ORIG BUD]]</f>
        <v>647</v>
      </c>
    </row>
    <row r="94" spans="1:11" x14ac:dyDescent="0.25">
      <c r="A94" t="s">
        <v>1078</v>
      </c>
      <c r="B94" t="s">
        <v>89</v>
      </c>
      <c r="C94" t="s">
        <v>1097</v>
      </c>
      <c r="D94" t="s">
        <v>8</v>
      </c>
      <c r="E94" t="s">
        <v>72</v>
      </c>
      <c r="F94" s="7">
        <v>114.75</v>
      </c>
      <c r="G94" s="7">
        <v>0</v>
      </c>
      <c r="H94" s="7">
        <v>0</v>
      </c>
      <c r="I94" s="7">
        <v>1335.7</v>
      </c>
      <c r="J94" s="7">
        <v>1182</v>
      </c>
      <c r="K94" s="7">
        <f>Table18[[#This Row],[2020 PRELIM]]-Table18[[#This Row],[2019 ORIG BUD]]</f>
        <v>1182</v>
      </c>
    </row>
    <row r="95" spans="1:11" x14ac:dyDescent="0.25">
      <c r="C95" s="1" t="s">
        <v>1252</v>
      </c>
      <c r="F95" s="6">
        <f>SUBTOTAL(109,F46:F94)</f>
        <v>807754.90000000014</v>
      </c>
      <c r="G95" s="6">
        <f t="shared" ref="G95:K95" si="3">SUBTOTAL(109,G46:G94)</f>
        <v>836873</v>
      </c>
      <c r="H95" s="6">
        <f t="shared" si="3"/>
        <v>836873</v>
      </c>
      <c r="I95" s="6">
        <f t="shared" si="3"/>
        <v>883235.52999999991</v>
      </c>
      <c r="J95" s="6">
        <f t="shared" si="3"/>
        <v>846104</v>
      </c>
      <c r="K95" s="6">
        <f t="shared" si="3"/>
        <v>9231</v>
      </c>
    </row>
    <row r="96" spans="1:11" x14ac:dyDescent="0.25">
      <c r="K96" s="7">
        <f>Table18[[#This Row],[2020 PRELIM]]-Table18[[#This Row],[2019 ORIG BUD]]</f>
        <v>0</v>
      </c>
    </row>
    <row r="97" spans="1:11" x14ac:dyDescent="0.25">
      <c r="K97" s="7">
        <f>Table18[[#This Row],[2020 PRELIM]]-Table18[[#This Row],[2019 ORIG BUD]]</f>
        <v>0</v>
      </c>
    </row>
    <row r="98" spans="1:11" x14ac:dyDescent="0.25">
      <c r="A98" t="s">
        <v>1194</v>
      </c>
      <c r="B98" t="s">
        <v>91</v>
      </c>
      <c r="C98" t="s">
        <v>1213</v>
      </c>
      <c r="D98" t="s">
        <v>8</v>
      </c>
      <c r="E98" t="s">
        <v>72</v>
      </c>
      <c r="F98" s="7">
        <v>9807.82</v>
      </c>
      <c r="G98" s="7">
        <v>7190</v>
      </c>
      <c r="H98" s="7">
        <v>7190</v>
      </c>
      <c r="I98" s="7">
        <v>11939</v>
      </c>
      <c r="J98" s="7">
        <v>7190</v>
      </c>
      <c r="K98" s="7">
        <f>Table18[[#This Row],[2020 PRELIM]]-Table18[[#This Row],[2019 ORIG BUD]]</f>
        <v>0</v>
      </c>
    </row>
    <row r="99" spans="1:11" x14ac:dyDescent="0.25">
      <c r="A99" t="s">
        <v>1176</v>
      </c>
      <c r="B99" t="s">
        <v>91</v>
      </c>
      <c r="C99" t="s">
        <v>1185</v>
      </c>
      <c r="D99" t="s">
        <v>8</v>
      </c>
      <c r="E99" t="s">
        <v>72</v>
      </c>
      <c r="F99" s="7">
        <v>3058.66</v>
      </c>
      <c r="G99" s="7">
        <v>436</v>
      </c>
      <c r="H99" s="7">
        <v>436</v>
      </c>
      <c r="I99" s="7">
        <v>2552</v>
      </c>
      <c r="J99" s="7">
        <v>436</v>
      </c>
      <c r="K99" s="7">
        <f>Table18[[#This Row],[2020 PRELIM]]-Table18[[#This Row],[2019 ORIG BUD]]</f>
        <v>0</v>
      </c>
    </row>
    <row r="100" spans="1:11" x14ac:dyDescent="0.25">
      <c r="A100" t="s">
        <v>1153</v>
      </c>
      <c r="B100" t="s">
        <v>91</v>
      </c>
      <c r="C100" t="s">
        <v>1166</v>
      </c>
      <c r="D100" t="s">
        <v>8</v>
      </c>
      <c r="E100" t="s">
        <v>72</v>
      </c>
      <c r="F100" s="7">
        <v>1815.38</v>
      </c>
      <c r="G100" s="7">
        <v>2300</v>
      </c>
      <c r="H100" s="7">
        <v>2300</v>
      </c>
      <c r="I100" s="7">
        <v>3637</v>
      </c>
      <c r="J100" s="7">
        <v>2800</v>
      </c>
      <c r="K100" s="7">
        <f>Table18[[#This Row],[2020 PRELIM]]-Table18[[#This Row],[2019 ORIG BUD]]</f>
        <v>500</v>
      </c>
    </row>
    <row r="101" spans="1:11" x14ac:dyDescent="0.25">
      <c r="A101" t="s">
        <v>1125</v>
      </c>
      <c r="B101" t="s">
        <v>91</v>
      </c>
      <c r="C101" t="s">
        <v>1143</v>
      </c>
      <c r="D101" t="s">
        <v>8</v>
      </c>
      <c r="E101" t="s">
        <v>72</v>
      </c>
      <c r="F101" s="7">
        <v>7755.07</v>
      </c>
      <c r="G101" s="7">
        <v>6886</v>
      </c>
      <c r="H101" s="7">
        <v>6886</v>
      </c>
      <c r="I101" s="7">
        <v>8514</v>
      </c>
      <c r="J101" s="7">
        <v>6886</v>
      </c>
      <c r="K101" s="7">
        <f>Table18[[#This Row],[2020 PRELIM]]-Table18[[#This Row],[2019 ORIG BUD]]</f>
        <v>0</v>
      </c>
    </row>
    <row r="102" spans="1:11" x14ac:dyDescent="0.25">
      <c r="A102" t="s">
        <v>1112</v>
      </c>
      <c r="B102" t="s">
        <v>91</v>
      </c>
      <c r="C102" t="s">
        <v>1118</v>
      </c>
      <c r="D102" t="s">
        <v>8</v>
      </c>
      <c r="E102" t="s">
        <v>72</v>
      </c>
      <c r="F102" s="7">
        <v>55.78</v>
      </c>
      <c r="G102" s="7">
        <v>600</v>
      </c>
      <c r="H102" s="7">
        <v>600</v>
      </c>
      <c r="I102" s="7">
        <v>178</v>
      </c>
      <c r="J102" s="7">
        <v>600</v>
      </c>
      <c r="K102" s="7">
        <f>Table18[[#This Row],[2020 PRELIM]]-Table18[[#This Row],[2019 ORIG BUD]]</f>
        <v>0</v>
      </c>
    </row>
    <row r="103" spans="1:11" x14ac:dyDescent="0.25">
      <c r="A103" t="s">
        <v>1078</v>
      </c>
      <c r="B103" t="s">
        <v>91</v>
      </c>
      <c r="C103" t="s">
        <v>1096</v>
      </c>
      <c r="D103" t="s">
        <v>8</v>
      </c>
      <c r="E103" t="s">
        <v>72</v>
      </c>
      <c r="F103" s="7">
        <v>43232.23</v>
      </c>
      <c r="G103" s="7">
        <v>49314</v>
      </c>
      <c r="H103" s="7">
        <v>49314</v>
      </c>
      <c r="I103" s="7">
        <v>41775</v>
      </c>
      <c r="J103" s="7">
        <v>49317</v>
      </c>
      <c r="K103" s="7">
        <f>Table18[[#This Row],[2020 PRELIM]]-Table18[[#This Row],[2019 ORIG BUD]]</f>
        <v>3</v>
      </c>
    </row>
    <row r="104" spans="1:11" x14ac:dyDescent="0.25">
      <c r="A104" t="s">
        <v>1153</v>
      </c>
      <c r="B104" t="s">
        <v>476</v>
      </c>
      <c r="C104" t="s">
        <v>1165</v>
      </c>
      <c r="D104" t="s">
        <v>8</v>
      </c>
      <c r="E104" t="s">
        <v>72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f>Table18[[#This Row],[2020 PRELIM]]-Table18[[#This Row],[2019 ORIG BUD]]</f>
        <v>0</v>
      </c>
    </row>
    <row r="105" spans="1:11" x14ac:dyDescent="0.25">
      <c r="A105" t="s">
        <v>1125</v>
      </c>
      <c r="B105" t="s">
        <v>476</v>
      </c>
      <c r="C105" t="s">
        <v>1142</v>
      </c>
      <c r="D105" t="s">
        <v>8</v>
      </c>
      <c r="E105" t="s">
        <v>72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f>Table18[[#This Row],[2020 PRELIM]]-Table18[[#This Row],[2019 ORIG BUD]]</f>
        <v>0</v>
      </c>
    </row>
    <row r="106" spans="1:11" x14ac:dyDescent="0.25">
      <c r="A106" t="s">
        <v>1078</v>
      </c>
      <c r="B106" t="s">
        <v>476</v>
      </c>
      <c r="C106" t="s">
        <v>1095</v>
      </c>
      <c r="D106" t="s">
        <v>8</v>
      </c>
      <c r="E106" t="s">
        <v>72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f>Table18[[#This Row],[2020 PRELIM]]-Table18[[#This Row],[2019 ORIG BUD]]</f>
        <v>0</v>
      </c>
    </row>
    <row r="107" spans="1:11" x14ac:dyDescent="0.25">
      <c r="A107" t="s">
        <v>1078</v>
      </c>
      <c r="B107" t="s">
        <v>1094</v>
      </c>
      <c r="C107" t="s">
        <v>1093</v>
      </c>
      <c r="D107" t="s">
        <v>8</v>
      </c>
      <c r="E107" t="s">
        <v>72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f>Table18[[#This Row],[2020 PRELIM]]-Table18[[#This Row],[2019 ORIG BUD]]</f>
        <v>0</v>
      </c>
    </row>
    <row r="108" spans="1:11" x14ac:dyDescent="0.25">
      <c r="A108" t="s">
        <v>1125</v>
      </c>
      <c r="B108" t="s">
        <v>1141</v>
      </c>
      <c r="C108" t="s">
        <v>1140</v>
      </c>
      <c r="D108" t="s">
        <v>8</v>
      </c>
      <c r="E108" t="s">
        <v>72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f>Table18[[#This Row],[2020 PRELIM]]-Table18[[#This Row],[2019 ORIG BUD]]</f>
        <v>0</v>
      </c>
    </row>
    <row r="109" spans="1:11" x14ac:dyDescent="0.25">
      <c r="A109" t="s">
        <v>1125</v>
      </c>
      <c r="B109" t="s">
        <v>290</v>
      </c>
      <c r="C109" t="s">
        <v>1139</v>
      </c>
      <c r="D109" t="s">
        <v>8</v>
      </c>
      <c r="E109" t="s">
        <v>72</v>
      </c>
      <c r="F109" s="7">
        <v>0</v>
      </c>
      <c r="G109" s="7">
        <v>0</v>
      </c>
      <c r="H109" s="7">
        <v>0</v>
      </c>
      <c r="I109" s="7">
        <v>328</v>
      </c>
      <c r="J109" s="7">
        <v>0</v>
      </c>
      <c r="K109" s="7">
        <f>Table18[[#This Row],[2020 PRELIM]]-Table18[[#This Row],[2019 ORIG BUD]]</f>
        <v>0</v>
      </c>
    </row>
    <row r="110" spans="1:11" x14ac:dyDescent="0.25">
      <c r="A110" t="s">
        <v>1078</v>
      </c>
      <c r="B110" t="s">
        <v>290</v>
      </c>
      <c r="C110" t="s">
        <v>1092</v>
      </c>
      <c r="D110" t="s">
        <v>8</v>
      </c>
      <c r="E110" t="s">
        <v>72</v>
      </c>
      <c r="F110" s="7">
        <v>0</v>
      </c>
      <c r="G110" s="7">
        <v>0</v>
      </c>
      <c r="H110" s="7">
        <v>0</v>
      </c>
      <c r="I110" s="7">
        <v>332</v>
      </c>
      <c r="J110" s="7">
        <v>0</v>
      </c>
      <c r="K110" s="7">
        <f>Table18[[#This Row],[2020 PRELIM]]-Table18[[#This Row],[2019 ORIG BUD]]</f>
        <v>0</v>
      </c>
    </row>
    <row r="111" spans="1:11" x14ac:dyDescent="0.25">
      <c r="A111" t="s">
        <v>1194</v>
      </c>
      <c r="B111" t="s">
        <v>93</v>
      </c>
      <c r="C111" t="s">
        <v>1212</v>
      </c>
      <c r="D111" t="s">
        <v>8</v>
      </c>
      <c r="E111" t="s">
        <v>72</v>
      </c>
      <c r="F111" s="7">
        <v>0</v>
      </c>
      <c r="G111" s="7">
        <v>0</v>
      </c>
      <c r="H111" s="7">
        <v>0</v>
      </c>
      <c r="I111" s="7">
        <v>21216</v>
      </c>
      <c r="J111" s="7">
        <v>0</v>
      </c>
      <c r="K111" s="7">
        <f>Table18[[#This Row],[2020 PRELIM]]-Table18[[#This Row],[2019 ORIG BUD]]</f>
        <v>0</v>
      </c>
    </row>
    <row r="112" spans="1:11" x14ac:dyDescent="0.25">
      <c r="A112" t="s">
        <v>1153</v>
      </c>
      <c r="B112" t="s">
        <v>93</v>
      </c>
      <c r="C112" t="s">
        <v>1164</v>
      </c>
      <c r="D112" t="s">
        <v>8</v>
      </c>
      <c r="E112" t="s">
        <v>72</v>
      </c>
      <c r="F112" s="7">
        <v>0</v>
      </c>
      <c r="G112" s="7">
        <v>0</v>
      </c>
      <c r="H112" s="7">
        <v>0</v>
      </c>
      <c r="I112" s="7">
        <v>2694</v>
      </c>
      <c r="J112" s="7">
        <v>1000</v>
      </c>
      <c r="K112" s="7">
        <f>Table18[[#This Row],[2020 PRELIM]]-Table18[[#This Row],[2019 ORIG BUD]]</f>
        <v>1000</v>
      </c>
    </row>
    <row r="113" spans="1:11" x14ac:dyDescent="0.25">
      <c r="A113" t="s">
        <v>1125</v>
      </c>
      <c r="B113" t="s">
        <v>93</v>
      </c>
      <c r="C113" t="s">
        <v>1138</v>
      </c>
      <c r="D113" t="s">
        <v>8</v>
      </c>
      <c r="E113" t="s">
        <v>72</v>
      </c>
      <c r="F113" s="7">
        <v>0</v>
      </c>
      <c r="G113" s="7">
        <v>400</v>
      </c>
      <c r="H113" s="7">
        <v>400</v>
      </c>
      <c r="I113" s="7">
        <v>5416</v>
      </c>
      <c r="J113" s="7">
        <v>400</v>
      </c>
      <c r="K113" s="7">
        <f>Table18[[#This Row],[2020 PRELIM]]-Table18[[#This Row],[2019 ORIG BUD]]</f>
        <v>0</v>
      </c>
    </row>
    <row r="114" spans="1:11" x14ac:dyDescent="0.25">
      <c r="A114" t="s">
        <v>1112</v>
      </c>
      <c r="B114" t="s">
        <v>93</v>
      </c>
      <c r="C114" t="s">
        <v>1117</v>
      </c>
      <c r="D114" t="s">
        <v>8</v>
      </c>
      <c r="E114" t="s">
        <v>72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f>Table18[[#This Row],[2020 PRELIM]]-Table18[[#This Row],[2019 ORIG BUD]]</f>
        <v>0</v>
      </c>
    </row>
    <row r="115" spans="1:11" x14ac:dyDescent="0.25">
      <c r="A115" t="s">
        <v>1078</v>
      </c>
      <c r="B115" t="s">
        <v>93</v>
      </c>
      <c r="C115" t="s">
        <v>1091</v>
      </c>
      <c r="D115" t="s">
        <v>8</v>
      </c>
      <c r="E115" t="s">
        <v>72</v>
      </c>
      <c r="F115" s="7">
        <v>0</v>
      </c>
      <c r="G115" s="7">
        <v>0</v>
      </c>
      <c r="H115" s="7">
        <v>0</v>
      </c>
      <c r="I115" s="7">
        <v>800</v>
      </c>
      <c r="J115" s="7">
        <v>0</v>
      </c>
      <c r="K115" s="7">
        <f>Table18[[#This Row],[2020 PRELIM]]-Table18[[#This Row],[2019 ORIG BUD]]</f>
        <v>0</v>
      </c>
    </row>
    <row r="116" spans="1:11" s="1" customFormat="1" x14ac:dyDescent="0.25">
      <c r="C116" s="1" t="s">
        <v>1251</v>
      </c>
      <c r="F116" s="6">
        <f>SUBTOTAL(109,F98:F115)</f>
        <v>65724.94</v>
      </c>
      <c r="G116" s="6">
        <f t="shared" ref="G116:K116" si="4">SUBTOTAL(109,G98:G115)</f>
        <v>67126</v>
      </c>
      <c r="H116" s="6">
        <f t="shared" si="4"/>
        <v>67126</v>
      </c>
      <c r="I116" s="6">
        <f t="shared" si="4"/>
        <v>99381</v>
      </c>
      <c r="J116" s="6">
        <f t="shared" si="4"/>
        <v>68629</v>
      </c>
      <c r="K116" s="6">
        <f t="shared" si="4"/>
        <v>1503</v>
      </c>
    </row>
    <row r="117" spans="1:11" x14ac:dyDescent="0.25">
      <c r="K117" s="7">
        <f>Table18[[#This Row],[2020 PRELIM]]-Table18[[#This Row],[2019 ORIG BUD]]</f>
        <v>0</v>
      </c>
    </row>
    <row r="118" spans="1:11" x14ac:dyDescent="0.25">
      <c r="A118" t="s">
        <v>1223</v>
      </c>
      <c r="B118" t="s">
        <v>95</v>
      </c>
      <c r="C118" t="s">
        <v>1222</v>
      </c>
      <c r="D118" t="s">
        <v>8</v>
      </c>
      <c r="E118" t="s">
        <v>72</v>
      </c>
      <c r="F118" s="7">
        <v>800</v>
      </c>
      <c r="G118" s="7">
        <v>300</v>
      </c>
      <c r="H118" s="7">
        <v>300</v>
      </c>
      <c r="I118" s="7">
        <v>300</v>
      </c>
      <c r="J118" s="7">
        <v>300</v>
      </c>
      <c r="K118" s="7">
        <f>Table18[[#This Row],[2020 PRELIM]]-Table18[[#This Row],[2019 ORIG BUD]]</f>
        <v>0</v>
      </c>
    </row>
    <row r="119" spans="1:11" x14ac:dyDescent="0.25">
      <c r="A119" t="s">
        <v>1194</v>
      </c>
      <c r="B119" t="s">
        <v>95</v>
      </c>
      <c r="C119" t="s">
        <v>1211</v>
      </c>
      <c r="D119" t="s">
        <v>8</v>
      </c>
      <c r="E119" t="s">
        <v>72</v>
      </c>
      <c r="F119" s="7">
        <v>1337.04</v>
      </c>
      <c r="G119" s="7">
        <v>100</v>
      </c>
      <c r="H119" s="7">
        <v>100</v>
      </c>
      <c r="I119" s="7">
        <v>340</v>
      </c>
      <c r="J119" s="7">
        <v>100</v>
      </c>
      <c r="K119" s="7">
        <f>Table18[[#This Row],[2020 PRELIM]]-Table18[[#This Row],[2019 ORIG BUD]]</f>
        <v>0</v>
      </c>
    </row>
    <row r="120" spans="1:11" x14ac:dyDescent="0.25">
      <c r="A120" t="s">
        <v>1176</v>
      </c>
      <c r="B120" t="s">
        <v>95</v>
      </c>
      <c r="C120" t="s">
        <v>1184</v>
      </c>
      <c r="D120" t="s">
        <v>8</v>
      </c>
      <c r="E120" t="s">
        <v>72</v>
      </c>
      <c r="F120" s="7">
        <v>10540.58</v>
      </c>
      <c r="G120" s="7">
        <v>9325</v>
      </c>
      <c r="H120" s="7">
        <v>9325</v>
      </c>
      <c r="I120" s="7">
        <v>5817</v>
      </c>
      <c r="J120" s="7">
        <v>9325</v>
      </c>
      <c r="K120" s="7">
        <f>Table18[[#This Row],[2020 PRELIM]]-Table18[[#This Row],[2019 ORIG BUD]]</f>
        <v>0</v>
      </c>
    </row>
    <row r="121" spans="1:11" x14ac:dyDescent="0.25">
      <c r="A121" t="s">
        <v>1153</v>
      </c>
      <c r="B121" t="s">
        <v>95</v>
      </c>
      <c r="C121" t="s">
        <v>1163</v>
      </c>
      <c r="D121" t="s">
        <v>8</v>
      </c>
      <c r="E121" t="s">
        <v>72</v>
      </c>
      <c r="F121" s="7">
        <v>3963.5</v>
      </c>
      <c r="G121" s="7">
        <v>1432</v>
      </c>
      <c r="H121" s="7">
        <v>1432</v>
      </c>
      <c r="I121" s="7">
        <v>5521</v>
      </c>
      <c r="J121" s="7">
        <v>3192</v>
      </c>
      <c r="K121" s="7">
        <f>Table18[[#This Row],[2020 PRELIM]]-Table18[[#This Row],[2019 ORIG BUD]]</f>
        <v>1760</v>
      </c>
    </row>
    <row r="122" spans="1:11" x14ac:dyDescent="0.25">
      <c r="A122" t="s">
        <v>1125</v>
      </c>
      <c r="B122" t="s">
        <v>95</v>
      </c>
      <c r="C122" t="s">
        <v>1137</v>
      </c>
      <c r="D122" t="s">
        <v>8</v>
      </c>
      <c r="E122" t="s">
        <v>72</v>
      </c>
      <c r="F122" s="7">
        <v>110099.79</v>
      </c>
      <c r="G122" s="7">
        <v>96014</v>
      </c>
      <c r="H122" s="7">
        <v>96014</v>
      </c>
      <c r="I122" s="7">
        <v>88726</v>
      </c>
      <c r="J122" s="7">
        <v>95664</v>
      </c>
      <c r="K122" s="7">
        <f>Table18[[#This Row],[2020 PRELIM]]-Table18[[#This Row],[2019 ORIG BUD]]</f>
        <v>-350</v>
      </c>
    </row>
    <row r="123" spans="1:11" x14ac:dyDescent="0.25">
      <c r="A123" t="s">
        <v>1112</v>
      </c>
      <c r="B123" t="s">
        <v>95</v>
      </c>
      <c r="C123" t="s">
        <v>415</v>
      </c>
      <c r="D123" t="s">
        <v>8</v>
      </c>
      <c r="E123" t="s">
        <v>72</v>
      </c>
      <c r="F123" s="7">
        <v>88.84</v>
      </c>
      <c r="G123" s="7">
        <v>0</v>
      </c>
      <c r="H123" s="7">
        <v>0</v>
      </c>
      <c r="I123" s="7">
        <v>0</v>
      </c>
      <c r="J123" s="7">
        <v>0</v>
      </c>
      <c r="K123" s="7">
        <f>Table18[[#This Row],[2020 PRELIM]]-Table18[[#This Row],[2019 ORIG BUD]]</f>
        <v>0</v>
      </c>
    </row>
    <row r="124" spans="1:11" x14ac:dyDescent="0.25">
      <c r="A124" t="s">
        <v>1078</v>
      </c>
      <c r="B124" t="s">
        <v>95</v>
      </c>
      <c r="C124" t="s">
        <v>1090</v>
      </c>
      <c r="D124" t="s">
        <v>8</v>
      </c>
      <c r="E124" t="s">
        <v>72</v>
      </c>
      <c r="F124" s="7">
        <v>32500.05</v>
      </c>
      <c r="G124" s="7">
        <v>29900</v>
      </c>
      <c r="H124" s="7">
        <v>29900</v>
      </c>
      <c r="I124" s="7">
        <v>14027</v>
      </c>
      <c r="J124" s="7">
        <v>27618</v>
      </c>
      <c r="K124" s="7">
        <f>Table18[[#This Row],[2020 PRELIM]]-Table18[[#This Row],[2019 ORIG BUD]]</f>
        <v>-2282</v>
      </c>
    </row>
    <row r="125" spans="1:11" s="1" customFormat="1" x14ac:dyDescent="0.25">
      <c r="C125" s="1" t="s">
        <v>1280</v>
      </c>
      <c r="F125" s="6">
        <f>SUBTOTAL(109,F118:F124)</f>
        <v>159329.79999999999</v>
      </c>
      <c r="G125" s="6">
        <f t="shared" ref="G125:K125" si="5">SUBTOTAL(109,G118:G124)</f>
        <v>137071</v>
      </c>
      <c r="H125" s="6">
        <f t="shared" si="5"/>
        <v>137071</v>
      </c>
      <c r="I125" s="6">
        <f t="shared" si="5"/>
        <v>114731</v>
      </c>
      <c r="J125" s="6">
        <f t="shared" si="5"/>
        <v>136199</v>
      </c>
      <c r="K125" s="6">
        <f t="shared" si="5"/>
        <v>-872</v>
      </c>
    </row>
    <row r="126" spans="1:11" x14ac:dyDescent="0.25">
      <c r="K126" s="7">
        <f>Table18[[#This Row],[2020 PRELIM]]-Table18[[#This Row],[2019 ORIG BUD]]</f>
        <v>0</v>
      </c>
    </row>
    <row r="127" spans="1:11" x14ac:dyDescent="0.25">
      <c r="A127" t="s">
        <v>1176</v>
      </c>
      <c r="B127" t="s">
        <v>181</v>
      </c>
      <c r="C127" t="s">
        <v>1183</v>
      </c>
      <c r="D127" t="s">
        <v>8</v>
      </c>
      <c r="E127" t="s">
        <v>72</v>
      </c>
      <c r="F127" s="7">
        <v>1466.35</v>
      </c>
      <c r="G127" s="7">
        <v>0</v>
      </c>
      <c r="H127" s="7">
        <v>0</v>
      </c>
      <c r="I127" s="7">
        <v>0</v>
      </c>
      <c r="J127" s="7">
        <v>0</v>
      </c>
      <c r="K127" s="7">
        <f>Table18[[#This Row],[2020 PRELIM]]-Table18[[#This Row],[2019 ORIG BUD]]</f>
        <v>0</v>
      </c>
    </row>
    <row r="128" spans="1:11" x14ac:dyDescent="0.25">
      <c r="A128" t="s">
        <v>1078</v>
      </c>
      <c r="B128" t="s">
        <v>626</v>
      </c>
      <c r="C128" t="s">
        <v>1089</v>
      </c>
      <c r="D128" t="s">
        <v>8</v>
      </c>
      <c r="E128" t="s">
        <v>72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f>Table18[[#This Row],[2020 PRELIM]]-Table18[[#This Row],[2019 ORIG BUD]]</f>
        <v>0</v>
      </c>
    </row>
    <row r="129" spans="1:11" x14ac:dyDescent="0.25">
      <c r="A129" t="s">
        <v>1176</v>
      </c>
      <c r="B129" t="s">
        <v>811</v>
      </c>
      <c r="C129" t="s">
        <v>1182</v>
      </c>
      <c r="D129" t="s">
        <v>8</v>
      </c>
      <c r="E129" t="s">
        <v>72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f>Table18[[#This Row],[2020 PRELIM]]-Table18[[#This Row],[2019 ORIG BUD]]</f>
        <v>0</v>
      </c>
    </row>
    <row r="130" spans="1:11" x14ac:dyDescent="0.25">
      <c r="A130" t="s">
        <v>1194</v>
      </c>
      <c r="B130" t="s">
        <v>97</v>
      </c>
      <c r="C130" t="s">
        <v>98</v>
      </c>
      <c r="D130" t="s">
        <v>8</v>
      </c>
      <c r="E130" t="s">
        <v>72</v>
      </c>
      <c r="F130" s="7">
        <v>4409.76</v>
      </c>
      <c r="G130" s="7">
        <v>4398</v>
      </c>
      <c r="H130" s="7">
        <v>4398</v>
      </c>
      <c r="I130" s="7">
        <v>1152</v>
      </c>
      <c r="J130" s="7">
        <v>4398</v>
      </c>
      <c r="K130" s="7">
        <f>Table18[[#This Row],[2020 PRELIM]]-Table18[[#This Row],[2019 ORIG BUD]]</f>
        <v>0</v>
      </c>
    </row>
    <row r="131" spans="1:11" x14ac:dyDescent="0.25">
      <c r="A131" t="s">
        <v>1153</v>
      </c>
      <c r="B131" t="s">
        <v>97</v>
      </c>
      <c r="C131" t="s">
        <v>1162</v>
      </c>
      <c r="D131" t="s">
        <v>8</v>
      </c>
      <c r="E131" t="s">
        <v>72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f>Table18[[#This Row],[2020 PRELIM]]-Table18[[#This Row],[2019 ORIG BUD]]</f>
        <v>0</v>
      </c>
    </row>
    <row r="132" spans="1:11" x14ac:dyDescent="0.25">
      <c r="A132" t="s">
        <v>1125</v>
      </c>
      <c r="B132" t="s">
        <v>97</v>
      </c>
      <c r="C132" t="s">
        <v>98</v>
      </c>
      <c r="D132" t="s">
        <v>8</v>
      </c>
      <c r="E132" t="s">
        <v>72</v>
      </c>
      <c r="F132" s="7">
        <v>2508.96</v>
      </c>
      <c r="G132" s="7">
        <v>2480</v>
      </c>
      <c r="H132" s="7">
        <v>2480</v>
      </c>
      <c r="I132" s="7">
        <v>2387</v>
      </c>
      <c r="J132" s="7">
        <v>2480</v>
      </c>
      <c r="K132" s="7">
        <f>Table18[[#This Row],[2020 PRELIM]]-Table18[[#This Row],[2019 ORIG BUD]]</f>
        <v>0</v>
      </c>
    </row>
    <row r="133" spans="1:11" x14ac:dyDescent="0.25">
      <c r="A133" t="s">
        <v>1078</v>
      </c>
      <c r="B133" t="s">
        <v>97</v>
      </c>
      <c r="C133" t="s">
        <v>98</v>
      </c>
      <c r="D133" t="s">
        <v>8</v>
      </c>
      <c r="E133" t="s">
        <v>72</v>
      </c>
      <c r="F133" s="7">
        <v>1378.32</v>
      </c>
      <c r="G133" s="7">
        <v>900</v>
      </c>
      <c r="H133" s="7">
        <v>900</v>
      </c>
      <c r="I133" s="7">
        <v>1396</v>
      </c>
      <c r="J133" s="7">
        <v>900</v>
      </c>
      <c r="K133" s="7">
        <f>Table18[[#This Row],[2020 PRELIM]]-Table18[[#This Row],[2019 ORIG BUD]]</f>
        <v>0</v>
      </c>
    </row>
    <row r="134" spans="1:11" x14ac:dyDescent="0.25">
      <c r="A134" t="s">
        <v>1194</v>
      </c>
      <c r="B134" t="s">
        <v>99</v>
      </c>
      <c r="C134" t="s">
        <v>1210</v>
      </c>
      <c r="D134" t="s">
        <v>8</v>
      </c>
      <c r="E134" t="s">
        <v>72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f>Table18[[#This Row],[2020 PRELIM]]-Table18[[#This Row],[2019 ORIG BUD]]</f>
        <v>0</v>
      </c>
    </row>
    <row r="135" spans="1:11" x14ac:dyDescent="0.25">
      <c r="A135" t="s">
        <v>1125</v>
      </c>
      <c r="B135" t="s">
        <v>99</v>
      </c>
      <c r="C135" t="s">
        <v>1136</v>
      </c>
      <c r="D135" t="s">
        <v>8</v>
      </c>
      <c r="E135" t="s">
        <v>72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f>Table18[[#This Row],[2020 PRELIM]]-Table18[[#This Row],[2019 ORIG BUD]]</f>
        <v>0</v>
      </c>
    </row>
    <row r="136" spans="1:11" x14ac:dyDescent="0.25">
      <c r="A136" t="s">
        <v>1078</v>
      </c>
      <c r="B136" t="s">
        <v>99</v>
      </c>
      <c r="C136" t="s">
        <v>1088</v>
      </c>
      <c r="D136" t="s">
        <v>8</v>
      </c>
      <c r="E136" t="s">
        <v>72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f>Table18[[#This Row],[2020 PRELIM]]-Table18[[#This Row],[2019 ORIG BUD]]</f>
        <v>0</v>
      </c>
    </row>
    <row r="137" spans="1:11" x14ac:dyDescent="0.25">
      <c r="A137" t="s">
        <v>1194</v>
      </c>
      <c r="B137" t="s">
        <v>101</v>
      </c>
      <c r="C137" t="s">
        <v>1209</v>
      </c>
      <c r="D137" t="s">
        <v>8</v>
      </c>
      <c r="E137" t="s">
        <v>72</v>
      </c>
      <c r="F137" s="7">
        <v>474.8</v>
      </c>
      <c r="G137" s="7">
        <v>1577</v>
      </c>
      <c r="H137" s="7">
        <v>1577</v>
      </c>
      <c r="I137" s="7">
        <v>1435</v>
      </c>
      <c r="J137" s="7">
        <v>1577</v>
      </c>
      <c r="K137" s="7">
        <f>Table18[[#This Row],[2020 PRELIM]]-Table18[[#This Row],[2019 ORIG BUD]]</f>
        <v>0</v>
      </c>
    </row>
    <row r="138" spans="1:11" x14ac:dyDescent="0.25">
      <c r="A138" t="s">
        <v>1176</v>
      </c>
      <c r="B138" t="s">
        <v>101</v>
      </c>
      <c r="C138" t="s">
        <v>1181</v>
      </c>
      <c r="D138" t="s">
        <v>8</v>
      </c>
      <c r="E138" t="s">
        <v>72</v>
      </c>
      <c r="F138" s="7">
        <v>209.44</v>
      </c>
      <c r="G138" s="7">
        <v>900</v>
      </c>
      <c r="H138" s="7">
        <v>900</v>
      </c>
      <c r="I138" s="7">
        <v>836</v>
      </c>
      <c r="J138" s="7">
        <v>900</v>
      </c>
      <c r="K138" s="7">
        <f>Table18[[#This Row],[2020 PRELIM]]-Table18[[#This Row],[2019 ORIG BUD]]</f>
        <v>0</v>
      </c>
    </row>
    <row r="139" spans="1:11" x14ac:dyDescent="0.25">
      <c r="A139" t="s">
        <v>1153</v>
      </c>
      <c r="B139" t="s">
        <v>101</v>
      </c>
      <c r="C139" t="s">
        <v>1161</v>
      </c>
      <c r="D139" t="s">
        <v>8</v>
      </c>
      <c r="E139" t="s">
        <v>72</v>
      </c>
      <c r="F139" s="7">
        <v>15385.57</v>
      </c>
      <c r="G139" s="7">
        <v>13100</v>
      </c>
      <c r="H139" s="7">
        <v>13100</v>
      </c>
      <c r="I139" s="7">
        <v>13881</v>
      </c>
      <c r="J139" s="7">
        <v>13100</v>
      </c>
      <c r="K139" s="7">
        <f>Table18[[#This Row],[2020 PRELIM]]-Table18[[#This Row],[2019 ORIG BUD]]</f>
        <v>0</v>
      </c>
    </row>
    <row r="140" spans="1:11" x14ac:dyDescent="0.25">
      <c r="A140" t="s">
        <v>1125</v>
      </c>
      <c r="B140" t="s">
        <v>101</v>
      </c>
      <c r="C140" t="s">
        <v>1135</v>
      </c>
      <c r="D140" t="s">
        <v>8</v>
      </c>
      <c r="E140" t="s">
        <v>72</v>
      </c>
      <c r="F140" s="7">
        <v>1890.57</v>
      </c>
      <c r="G140" s="7">
        <v>2500</v>
      </c>
      <c r="H140" s="7">
        <v>2500</v>
      </c>
      <c r="I140" s="7">
        <v>4484</v>
      </c>
      <c r="J140" s="7">
        <v>2500</v>
      </c>
      <c r="K140" s="7">
        <f>Table18[[#This Row],[2020 PRELIM]]-Table18[[#This Row],[2019 ORIG BUD]]</f>
        <v>0</v>
      </c>
    </row>
    <row r="141" spans="1:11" x14ac:dyDescent="0.25">
      <c r="A141" t="s">
        <v>1112</v>
      </c>
      <c r="B141" t="s">
        <v>101</v>
      </c>
      <c r="C141" t="s">
        <v>1116</v>
      </c>
      <c r="D141" t="s">
        <v>8</v>
      </c>
      <c r="E141" t="s">
        <v>72</v>
      </c>
      <c r="F141" s="7">
        <v>205.16</v>
      </c>
      <c r="G141" s="7">
        <v>600</v>
      </c>
      <c r="H141" s="7">
        <v>600</v>
      </c>
      <c r="I141" s="7">
        <v>600</v>
      </c>
      <c r="J141" s="7">
        <v>600</v>
      </c>
      <c r="K141" s="7">
        <f>Table18[[#This Row],[2020 PRELIM]]-Table18[[#This Row],[2019 ORIG BUD]]</f>
        <v>0</v>
      </c>
    </row>
    <row r="142" spans="1:11" x14ac:dyDescent="0.25">
      <c r="A142" t="s">
        <v>1078</v>
      </c>
      <c r="B142" t="s">
        <v>101</v>
      </c>
      <c r="C142" t="s">
        <v>1087</v>
      </c>
      <c r="D142" t="s">
        <v>8</v>
      </c>
      <c r="E142" t="s">
        <v>72</v>
      </c>
      <c r="F142" s="7">
        <v>1569.04</v>
      </c>
      <c r="G142" s="7">
        <v>3600</v>
      </c>
      <c r="H142" s="7">
        <v>3600</v>
      </c>
      <c r="I142" s="7">
        <v>1956</v>
      </c>
      <c r="J142" s="7">
        <v>3600</v>
      </c>
      <c r="K142" s="7">
        <f>Table18[[#This Row],[2020 PRELIM]]-Table18[[#This Row],[2019 ORIG BUD]]</f>
        <v>0</v>
      </c>
    </row>
    <row r="143" spans="1:11" x14ac:dyDescent="0.25">
      <c r="A143" t="s">
        <v>1194</v>
      </c>
      <c r="B143" t="s">
        <v>103</v>
      </c>
      <c r="C143" t="s">
        <v>1208</v>
      </c>
      <c r="D143" t="s">
        <v>8</v>
      </c>
      <c r="E143" t="s">
        <v>72</v>
      </c>
      <c r="F143" s="7">
        <v>2147.6</v>
      </c>
      <c r="G143" s="7">
        <v>2664</v>
      </c>
      <c r="H143" s="7">
        <v>2664</v>
      </c>
      <c r="I143" s="7">
        <v>1948</v>
      </c>
      <c r="J143" s="7">
        <v>2664</v>
      </c>
      <c r="K143" s="7">
        <f>Table18[[#This Row],[2020 PRELIM]]-Table18[[#This Row],[2019 ORIG BUD]]</f>
        <v>0</v>
      </c>
    </row>
    <row r="144" spans="1:11" x14ac:dyDescent="0.25">
      <c r="A144" t="s">
        <v>1153</v>
      </c>
      <c r="B144" t="s">
        <v>103</v>
      </c>
      <c r="C144" t="s">
        <v>1160</v>
      </c>
      <c r="D144" t="s">
        <v>8</v>
      </c>
      <c r="E144" t="s">
        <v>72</v>
      </c>
      <c r="F144" s="7">
        <v>89.06</v>
      </c>
      <c r="G144" s="7">
        <v>1800</v>
      </c>
      <c r="H144" s="7">
        <v>1800</v>
      </c>
      <c r="I144" s="7">
        <v>0</v>
      </c>
      <c r="J144" s="7">
        <v>1800</v>
      </c>
      <c r="K144" s="7">
        <f>Table18[[#This Row],[2020 PRELIM]]-Table18[[#This Row],[2019 ORIG BUD]]</f>
        <v>0</v>
      </c>
    </row>
    <row r="145" spans="1:11" x14ac:dyDescent="0.25">
      <c r="A145" t="s">
        <v>1125</v>
      </c>
      <c r="B145" t="s">
        <v>103</v>
      </c>
      <c r="C145" t="s">
        <v>258</v>
      </c>
      <c r="D145" t="s">
        <v>8</v>
      </c>
      <c r="E145" t="s">
        <v>72</v>
      </c>
      <c r="F145" s="7">
        <v>395</v>
      </c>
      <c r="G145" s="7">
        <v>0</v>
      </c>
      <c r="H145" s="7">
        <v>0</v>
      </c>
      <c r="I145" s="7">
        <v>0</v>
      </c>
      <c r="J145" s="7">
        <v>0</v>
      </c>
      <c r="K145" s="7">
        <f>Table18[[#This Row],[2020 PRELIM]]-Table18[[#This Row],[2019 ORIG BUD]]</f>
        <v>0</v>
      </c>
    </row>
    <row r="146" spans="1:11" x14ac:dyDescent="0.25">
      <c r="A146" t="s">
        <v>1078</v>
      </c>
      <c r="B146" t="s">
        <v>103</v>
      </c>
      <c r="C146" t="s">
        <v>1086</v>
      </c>
      <c r="D146" t="s">
        <v>8</v>
      </c>
      <c r="E146" t="s">
        <v>72</v>
      </c>
      <c r="F146" s="7">
        <v>1947.6</v>
      </c>
      <c r="G146" s="7">
        <v>1944</v>
      </c>
      <c r="H146" s="7">
        <v>1944</v>
      </c>
      <c r="I146" s="7">
        <v>1948</v>
      </c>
      <c r="J146" s="7">
        <v>1944</v>
      </c>
      <c r="K146" s="7">
        <f>Table18[[#This Row],[2020 PRELIM]]-Table18[[#This Row],[2019 ORIG BUD]]</f>
        <v>0</v>
      </c>
    </row>
    <row r="147" spans="1:11" x14ac:dyDescent="0.25">
      <c r="A147" t="s">
        <v>1194</v>
      </c>
      <c r="B147" t="s">
        <v>105</v>
      </c>
      <c r="C147" t="s">
        <v>488</v>
      </c>
      <c r="D147" t="s">
        <v>8</v>
      </c>
      <c r="E147" t="s">
        <v>72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f>Table18[[#This Row],[2020 PRELIM]]-Table18[[#This Row],[2019 ORIG BUD]]</f>
        <v>0</v>
      </c>
    </row>
    <row r="148" spans="1:11" x14ac:dyDescent="0.25">
      <c r="A148" t="s">
        <v>1194</v>
      </c>
      <c r="B148" t="s">
        <v>107</v>
      </c>
      <c r="C148" t="s">
        <v>1207</v>
      </c>
      <c r="D148" t="s">
        <v>8</v>
      </c>
      <c r="E148" t="s">
        <v>72</v>
      </c>
      <c r="F148" s="7">
        <v>1297.21</v>
      </c>
      <c r="G148" s="7">
        <v>1600</v>
      </c>
      <c r="H148" s="7">
        <v>1600</v>
      </c>
      <c r="I148" s="7">
        <v>1130</v>
      </c>
      <c r="J148" s="7">
        <v>1600</v>
      </c>
      <c r="K148" s="7">
        <f>Table18[[#This Row],[2020 PRELIM]]-Table18[[#This Row],[2019 ORIG BUD]]</f>
        <v>0</v>
      </c>
    </row>
    <row r="149" spans="1:11" x14ac:dyDescent="0.25">
      <c r="A149" t="s">
        <v>1153</v>
      </c>
      <c r="B149" t="s">
        <v>107</v>
      </c>
      <c r="C149" t="s">
        <v>1159</v>
      </c>
      <c r="D149" t="s">
        <v>8</v>
      </c>
      <c r="E149" t="s">
        <v>72</v>
      </c>
      <c r="F149" s="7">
        <v>937.97</v>
      </c>
      <c r="G149" s="7">
        <v>1440</v>
      </c>
      <c r="H149" s="7">
        <v>1440</v>
      </c>
      <c r="I149" s="7">
        <v>876</v>
      </c>
      <c r="J149" s="7">
        <v>1440</v>
      </c>
      <c r="K149" s="7">
        <f>Table18[[#This Row],[2020 PRELIM]]-Table18[[#This Row],[2019 ORIG BUD]]</f>
        <v>0</v>
      </c>
    </row>
    <row r="150" spans="1:11" x14ac:dyDescent="0.25">
      <c r="A150" t="s">
        <v>1125</v>
      </c>
      <c r="B150" t="s">
        <v>107</v>
      </c>
      <c r="C150" t="s">
        <v>293</v>
      </c>
      <c r="D150" t="s">
        <v>8</v>
      </c>
      <c r="E150" t="s">
        <v>72</v>
      </c>
      <c r="F150" s="7">
        <v>21.1</v>
      </c>
      <c r="G150" s="7">
        <v>0</v>
      </c>
      <c r="H150" s="7">
        <v>0</v>
      </c>
      <c r="I150" s="7">
        <v>0</v>
      </c>
      <c r="J150" s="7">
        <v>0</v>
      </c>
      <c r="K150" s="7">
        <f>Table18[[#This Row],[2020 PRELIM]]-Table18[[#This Row],[2019 ORIG BUD]]</f>
        <v>0</v>
      </c>
    </row>
    <row r="151" spans="1:11" x14ac:dyDescent="0.25">
      <c r="A151" t="s">
        <v>1078</v>
      </c>
      <c r="B151" t="s">
        <v>107</v>
      </c>
      <c r="C151" t="s">
        <v>1085</v>
      </c>
      <c r="D151" t="s">
        <v>8</v>
      </c>
      <c r="E151" t="s">
        <v>72</v>
      </c>
      <c r="F151" s="7">
        <v>464.76</v>
      </c>
      <c r="G151" s="7">
        <v>1553</v>
      </c>
      <c r="H151" s="7">
        <v>1553</v>
      </c>
      <c r="I151" s="7">
        <v>307</v>
      </c>
      <c r="J151" s="7">
        <v>1553</v>
      </c>
      <c r="K151" s="7">
        <f>Table18[[#This Row],[2020 PRELIM]]-Table18[[#This Row],[2019 ORIG BUD]]</f>
        <v>0</v>
      </c>
    </row>
    <row r="152" spans="1:11" x14ac:dyDescent="0.25">
      <c r="A152" t="s">
        <v>1194</v>
      </c>
      <c r="B152" t="s">
        <v>109</v>
      </c>
      <c r="C152" t="s">
        <v>1206</v>
      </c>
      <c r="D152" t="s">
        <v>8</v>
      </c>
      <c r="E152" t="s">
        <v>72</v>
      </c>
      <c r="F152" s="7">
        <v>1223.8599999999999</v>
      </c>
      <c r="G152" s="7">
        <v>3375</v>
      </c>
      <c r="H152" s="7">
        <v>3375</v>
      </c>
      <c r="I152" s="7">
        <v>2760</v>
      </c>
      <c r="J152" s="7">
        <v>3375</v>
      </c>
      <c r="K152" s="7">
        <f>Table18[[#This Row],[2020 PRELIM]]-Table18[[#This Row],[2019 ORIG BUD]]</f>
        <v>0</v>
      </c>
    </row>
    <row r="153" spans="1:11" x14ac:dyDescent="0.25">
      <c r="A153" t="s">
        <v>1176</v>
      </c>
      <c r="B153" t="s">
        <v>109</v>
      </c>
      <c r="C153" t="s">
        <v>214</v>
      </c>
      <c r="D153" t="s">
        <v>8</v>
      </c>
      <c r="E153" t="s">
        <v>72</v>
      </c>
      <c r="F153" s="7">
        <v>383.71</v>
      </c>
      <c r="G153" s="7">
        <v>900</v>
      </c>
      <c r="H153" s="7">
        <v>900</v>
      </c>
      <c r="I153" s="7">
        <v>1565</v>
      </c>
      <c r="J153" s="7">
        <v>900</v>
      </c>
      <c r="K153" s="7">
        <f>Table18[[#This Row],[2020 PRELIM]]-Table18[[#This Row],[2019 ORIG BUD]]</f>
        <v>0</v>
      </c>
    </row>
    <row r="154" spans="1:11" x14ac:dyDescent="0.25">
      <c r="A154" t="s">
        <v>1153</v>
      </c>
      <c r="B154" t="s">
        <v>109</v>
      </c>
      <c r="C154" t="s">
        <v>214</v>
      </c>
      <c r="D154" t="s">
        <v>8</v>
      </c>
      <c r="E154" t="s">
        <v>72</v>
      </c>
      <c r="F154" s="7">
        <v>395</v>
      </c>
      <c r="G154" s="7">
        <v>1500</v>
      </c>
      <c r="H154" s="7">
        <v>1500</v>
      </c>
      <c r="I154" s="7">
        <v>400</v>
      </c>
      <c r="J154" s="7">
        <v>1500</v>
      </c>
      <c r="K154" s="7">
        <f>Table18[[#This Row],[2020 PRELIM]]-Table18[[#This Row],[2019 ORIG BUD]]</f>
        <v>0</v>
      </c>
    </row>
    <row r="155" spans="1:11" x14ac:dyDescent="0.25">
      <c r="A155" t="s">
        <v>1125</v>
      </c>
      <c r="B155" t="s">
        <v>109</v>
      </c>
      <c r="C155" t="s">
        <v>1134</v>
      </c>
      <c r="D155" t="s">
        <v>8</v>
      </c>
      <c r="E155" t="s">
        <v>72</v>
      </c>
      <c r="F155" s="7">
        <v>4636.9399999999996</v>
      </c>
      <c r="G155" s="7">
        <v>8134</v>
      </c>
      <c r="H155" s="7">
        <v>8134</v>
      </c>
      <c r="I155" s="7">
        <v>5825</v>
      </c>
      <c r="J155" s="7">
        <v>8134</v>
      </c>
      <c r="K155" s="7">
        <f>Table18[[#This Row],[2020 PRELIM]]-Table18[[#This Row],[2019 ORIG BUD]]</f>
        <v>0</v>
      </c>
    </row>
    <row r="156" spans="1:11" x14ac:dyDescent="0.25">
      <c r="A156" t="s">
        <v>1112</v>
      </c>
      <c r="B156" t="s">
        <v>109</v>
      </c>
      <c r="C156" t="s">
        <v>214</v>
      </c>
      <c r="D156" t="s">
        <v>8</v>
      </c>
      <c r="E156" t="s">
        <v>72</v>
      </c>
      <c r="F156" s="7">
        <v>260</v>
      </c>
      <c r="G156" s="7">
        <v>450</v>
      </c>
      <c r="H156" s="7">
        <v>450</v>
      </c>
      <c r="I156" s="7">
        <v>270</v>
      </c>
      <c r="J156" s="7">
        <v>450</v>
      </c>
      <c r="K156" s="7">
        <f>Table18[[#This Row],[2020 PRELIM]]-Table18[[#This Row],[2019 ORIG BUD]]</f>
        <v>0</v>
      </c>
    </row>
    <row r="157" spans="1:11" x14ac:dyDescent="0.25">
      <c r="A157" t="s">
        <v>1078</v>
      </c>
      <c r="B157" t="s">
        <v>109</v>
      </c>
      <c r="C157" t="s">
        <v>1084</v>
      </c>
      <c r="D157" t="s">
        <v>8</v>
      </c>
      <c r="E157" t="s">
        <v>72</v>
      </c>
      <c r="F157" s="7">
        <v>4808.21</v>
      </c>
      <c r="G157" s="7">
        <v>4800</v>
      </c>
      <c r="H157" s="7">
        <v>4800</v>
      </c>
      <c r="I157" s="7">
        <v>4217</v>
      </c>
      <c r="J157" s="7">
        <v>4800</v>
      </c>
      <c r="K157" s="7">
        <f>Table18[[#This Row],[2020 PRELIM]]-Table18[[#This Row],[2019 ORIG BUD]]</f>
        <v>0</v>
      </c>
    </row>
    <row r="158" spans="1:11" x14ac:dyDescent="0.25">
      <c r="A158" t="s">
        <v>1194</v>
      </c>
      <c r="B158" t="s">
        <v>111</v>
      </c>
      <c r="C158" t="s">
        <v>1205</v>
      </c>
      <c r="D158" t="s">
        <v>8</v>
      </c>
      <c r="E158" t="s">
        <v>72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f>Table18[[#This Row],[2020 PRELIM]]-Table18[[#This Row],[2019 ORIG BUD]]</f>
        <v>0</v>
      </c>
    </row>
    <row r="159" spans="1:11" x14ac:dyDescent="0.25">
      <c r="A159" t="s">
        <v>1176</v>
      </c>
      <c r="B159" t="s">
        <v>111</v>
      </c>
      <c r="C159" t="s">
        <v>1180</v>
      </c>
      <c r="D159" t="s">
        <v>8</v>
      </c>
      <c r="E159" t="s">
        <v>72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f>Table18[[#This Row],[2020 PRELIM]]-Table18[[#This Row],[2019 ORIG BUD]]</f>
        <v>0</v>
      </c>
    </row>
    <row r="160" spans="1:11" x14ac:dyDescent="0.25">
      <c r="A160" t="s">
        <v>1153</v>
      </c>
      <c r="B160" t="s">
        <v>111</v>
      </c>
      <c r="C160" t="s">
        <v>1158</v>
      </c>
      <c r="D160" t="s">
        <v>8</v>
      </c>
      <c r="E160" t="s">
        <v>72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f>Table18[[#This Row],[2020 PRELIM]]-Table18[[#This Row],[2019 ORIG BUD]]</f>
        <v>0</v>
      </c>
    </row>
    <row r="161" spans="1:11" x14ac:dyDescent="0.25">
      <c r="A161" t="s">
        <v>1125</v>
      </c>
      <c r="B161" t="s">
        <v>111</v>
      </c>
      <c r="C161" t="s">
        <v>1133</v>
      </c>
      <c r="D161" t="s">
        <v>8</v>
      </c>
      <c r="E161" t="s">
        <v>72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f>Table18[[#This Row],[2020 PRELIM]]-Table18[[#This Row],[2019 ORIG BUD]]</f>
        <v>0</v>
      </c>
    </row>
    <row r="162" spans="1:11" x14ac:dyDescent="0.25">
      <c r="A162" t="s">
        <v>1112</v>
      </c>
      <c r="B162" t="s">
        <v>111</v>
      </c>
      <c r="C162" t="s">
        <v>1115</v>
      </c>
      <c r="D162" t="s">
        <v>8</v>
      </c>
      <c r="E162" t="s">
        <v>72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f>Table18[[#This Row],[2020 PRELIM]]-Table18[[#This Row],[2019 ORIG BUD]]</f>
        <v>0</v>
      </c>
    </row>
    <row r="163" spans="1:11" x14ac:dyDescent="0.25">
      <c r="A163" t="s">
        <v>1078</v>
      </c>
      <c r="B163" t="s">
        <v>111</v>
      </c>
      <c r="C163" t="s">
        <v>1083</v>
      </c>
      <c r="D163" t="s">
        <v>8</v>
      </c>
      <c r="E163" t="s">
        <v>72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f>Table18[[#This Row],[2020 PRELIM]]-Table18[[#This Row],[2019 ORIG BUD]]</f>
        <v>0</v>
      </c>
    </row>
    <row r="164" spans="1:11" x14ac:dyDescent="0.25">
      <c r="A164" t="s">
        <v>1194</v>
      </c>
      <c r="B164" t="s">
        <v>113</v>
      </c>
      <c r="C164" t="s">
        <v>1204</v>
      </c>
      <c r="D164" t="s">
        <v>8</v>
      </c>
      <c r="E164" t="s">
        <v>72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>Table18[[#This Row],[2020 PRELIM]]-Table18[[#This Row],[2019 ORIG BUD]]</f>
        <v>0</v>
      </c>
    </row>
    <row r="165" spans="1:11" x14ac:dyDescent="0.25">
      <c r="A165" t="s">
        <v>1153</v>
      </c>
      <c r="B165" t="s">
        <v>113</v>
      </c>
      <c r="C165" t="s">
        <v>1157</v>
      </c>
      <c r="D165" t="s">
        <v>8</v>
      </c>
      <c r="E165" t="s">
        <v>72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>Table18[[#This Row],[2020 PRELIM]]-Table18[[#This Row],[2019 ORIG BUD]]</f>
        <v>0</v>
      </c>
    </row>
    <row r="166" spans="1:11" x14ac:dyDescent="0.25">
      <c r="A166" t="s">
        <v>1176</v>
      </c>
      <c r="B166" t="s">
        <v>643</v>
      </c>
      <c r="C166" t="s">
        <v>1179</v>
      </c>
      <c r="D166" t="s">
        <v>8</v>
      </c>
      <c r="E166" t="s">
        <v>72</v>
      </c>
      <c r="F166" s="7">
        <v>48.53</v>
      </c>
      <c r="G166" s="7">
        <v>0</v>
      </c>
      <c r="H166" s="7">
        <v>0</v>
      </c>
      <c r="I166" s="7">
        <v>0</v>
      </c>
      <c r="J166" s="7">
        <v>0</v>
      </c>
      <c r="K166" s="7">
        <f>Table18[[#This Row],[2020 PRELIM]]-Table18[[#This Row],[2019 ORIG BUD]]</f>
        <v>0</v>
      </c>
    </row>
    <row r="167" spans="1:11" x14ac:dyDescent="0.25">
      <c r="A167" t="s">
        <v>1125</v>
      </c>
      <c r="B167" t="s">
        <v>1132</v>
      </c>
      <c r="C167" t="s">
        <v>1131</v>
      </c>
      <c r="D167" t="s">
        <v>8</v>
      </c>
      <c r="E167" t="s">
        <v>72</v>
      </c>
      <c r="F167" s="7">
        <v>20</v>
      </c>
      <c r="G167" s="7">
        <v>0</v>
      </c>
      <c r="H167" s="7">
        <v>0</v>
      </c>
      <c r="I167" s="7">
        <v>0</v>
      </c>
      <c r="J167" s="7">
        <v>0</v>
      </c>
      <c r="K167" s="7">
        <f>Table18[[#This Row],[2020 PRELIM]]-Table18[[#This Row],[2019 ORIG BUD]]</f>
        <v>0</v>
      </c>
    </row>
    <row r="168" spans="1:11" x14ac:dyDescent="0.25">
      <c r="A168" t="s">
        <v>1194</v>
      </c>
      <c r="B168" t="s">
        <v>322</v>
      </c>
      <c r="C168" t="s">
        <v>323</v>
      </c>
      <c r="D168" t="s">
        <v>8</v>
      </c>
      <c r="E168" t="s">
        <v>72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f>Table18[[#This Row],[2020 PRELIM]]-Table18[[#This Row],[2019 ORIG BUD]]</f>
        <v>0</v>
      </c>
    </row>
    <row r="169" spans="1:11" x14ac:dyDescent="0.25">
      <c r="A169" t="s">
        <v>1194</v>
      </c>
      <c r="B169" t="s">
        <v>115</v>
      </c>
      <c r="C169" t="s">
        <v>967</v>
      </c>
      <c r="D169" t="s">
        <v>8</v>
      </c>
      <c r="E169" t="s">
        <v>72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f>Table18[[#This Row],[2020 PRELIM]]-Table18[[#This Row],[2019 ORIG BUD]]</f>
        <v>0</v>
      </c>
    </row>
    <row r="170" spans="1:11" x14ac:dyDescent="0.25">
      <c r="A170" t="s">
        <v>1153</v>
      </c>
      <c r="B170" t="s">
        <v>115</v>
      </c>
      <c r="C170" t="s">
        <v>1156</v>
      </c>
      <c r="D170" t="s">
        <v>8</v>
      </c>
      <c r="E170" t="s">
        <v>72</v>
      </c>
      <c r="F170" s="7">
        <v>462.5</v>
      </c>
      <c r="G170" s="7">
        <v>1260</v>
      </c>
      <c r="H170" s="7">
        <v>1260</v>
      </c>
      <c r="I170" s="7">
        <v>0</v>
      </c>
      <c r="J170" s="7">
        <v>0</v>
      </c>
      <c r="K170" s="7">
        <f>Table18[[#This Row],[2020 PRELIM]]-Table18[[#This Row],[2019 ORIG BUD]]</f>
        <v>-1260</v>
      </c>
    </row>
    <row r="171" spans="1:11" x14ac:dyDescent="0.25">
      <c r="A171" t="s">
        <v>1125</v>
      </c>
      <c r="B171" t="s">
        <v>115</v>
      </c>
      <c r="C171" t="s">
        <v>1130</v>
      </c>
      <c r="D171" t="s">
        <v>8</v>
      </c>
      <c r="E171" t="s">
        <v>72</v>
      </c>
      <c r="F171" s="7">
        <v>265</v>
      </c>
      <c r="G171" s="7">
        <v>900</v>
      </c>
      <c r="H171" s="7">
        <v>900</v>
      </c>
      <c r="I171" s="7">
        <v>900</v>
      </c>
      <c r="J171" s="7">
        <v>0</v>
      </c>
      <c r="K171" s="7">
        <f>Table18[[#This Row],[2020 PRELIM]]-Table18[[#This Row],[2019 ORIG BUD]]</f>
        <v>-900</v>
      </c>
    </row>
    <row r="172" spans="1:11" x14ac:dyDescent="0.25">
      <c r="A172" t="s">
        <v>1078</v>
      </c>
      <c r="B172" t="s">
        <v>115</v>
      </c>
      <c r="C172" t="s">
        <v>1082</v>
      </c>
      <c r="D172" t="s">
        <v>8</v>
      </c>
      <c r="E172" t="s">
        <v>72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f>Table18[[#This Row],[2020 PRELIM]]-Table18[[#This Row],[2019 ORIG BUD]]</f>
        <v>0</v>
      </c>
    </row>
    <row r="173" spans="1:11" x14ac:dyDescent="0.25">
      <c r="A173" t="s">
        <v>1072</v>
      </c>
      <c r="B173" t="s">
        <v>140</v>
      </c>
      <c r="C173" t="s">
        <v>1071</v>
      </c>
      <c r="D173" t="s">
        <v>8</v>
      </c>
      <c r="E173" t="s">
        <v>72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f>Table18[[#This Row],[2020 PRELIM]]-Table18[[#This Row],[2019 ORIG BUD]]</f>
        <v>0</v>
      </c>
    </row>
    <row r="174" spans="1:11" x14ac:dyDescent="0.25">
      <c r="A174" t="s">
        <v>1076</v>
      </c>
      <c r="B174" t="s">
        <v>134</v>
      </c>
      <c r="C174" t="s">
        <v>1075</v>
      </c>
      <c r="D174" t="s">
        <v>8</v>
      </c>
      <c r="E174" t="s">
        <v>72</v>
      </c>
      <c r="F174" s="7">
        <v>658.78</v>
      </c>
      <c r="G174" s="7">
        <v>0</v>
      </c>
      <c r="H174" s="7">
        <v>0</v>
      </c>
      <c r="I174" s="7">
        <v>547</v>
      </c>
      <c r="J174" s="7">
        <v>0</v>
      </c>
      <c r="K174" s="7">
        <f>Table18[[#This Row],[2020 PRELIM]]-Table18[[#This Row],[2019 ORIG BUD]]</f>
        <v>0</v>
      </c>
    </row>
    <row r="175" spans="1:11" x14ac:dyDescent="0.25">
      <c r="A175" t="s">
        <v>1070</v>
      </c>
      <c r="B175" t="s">
        <v>134</v>
      </c>
      <c r="C175" t="s">
        <v>347</v>
      </c>
      <c r="D175" t="s">
        <v>8</v>
      </c>
      <c r="E175" t="s">
        <v>72</v>
      </c>
      <c r="F175" s="7">
        <v>1449.81</v>
      </c>
      <c r="G175" s="7">
        <v>0</v>
      </c>
      <c r="H175" s="7">
        <v>0</v>
      </c>
      <c r="I175" s="7">
        <v>1640</v>
      </c>
      <c r="J175" s="7">
        <v>0</v>
      </c>
      <c r="K175" s="7">
        <f>Table18[[#This Row],[2020 PRELIM]]-Table18[[#This Row],[2019 ORIG BUD]]</f>
        <v>0</v>
      </c>
    </row>
    <row r="176" spans="1:11" x14ac:dyDescent="0.25">
      <c r="A176" t="s">
        <v>1074</v>
      </c>
      <c r="B176" t="s">
        <v>137</v>
      </c>
      <c r="C176" t="s">
        <v>1073</v>
      </c>
      <c r="D176" t="s">
        <v>8</v>
      </c>
      <c r="E176" t="s">
        <v>72</v>
      </c>
      <c r="F176" s="7">
        <v>24.46</v>
      </c>
      <c r="G176" s="7">
        <v>0</v>
      </c>
      <c r="H176" s="7">
        <v>0</v>
      </c>
      <c r="I176" s="7">
        <v>0</v>
      </c>
      <c r="J176" s="7">
        <v>0</v>
      </c>
      <c r="K176" s="7">
        <f>Table18[[#This Row],[2020 PRELIM]]-Table18[[#This Row],[2019 ORIG BUD]]</f>
        <v>0</v>
      </c>
    </row>
    <row r="177" spans="1:11" x14ac:dyDescent="0.25">
      <c r="A177" t="s">
        <v>1069</v>
      </c>
      <c r="B177" t="s">
        <v>137</v>
      </c>
      <c r="C177" t="s">
        <v>349</v>
      </c>
      <c r="D177" t="s">
        <v>8</v>
      </c>
      <c r="E177" t="s">
        <v>72</v>
      </c>
      <c r="F177" s="7">
        <v>53.84</v>
      </c>
      <c r="G177" s="7">
        <v>0</v>
      </c>
      <c r="H177" s="7">
        <v>0</v>
      </c>
      <c r="I177" s="7">
        <v>0</v>
      </c>
      <c r="J177" s="7">
        <v>0</v>
      </c>
      <c r="K177" s="7">
        <f>Table18[[#This Row],[2020 PRELIM]]-Table18[[#This Row],[2019 ORIG BUD]]</f>
        <v>0</v>
      </c>
    </row>
    <row r="178" spans="1:11" s="1" customFormat="1" x14ac:dyDescent="0.25">
      <c r="C178" s="1" t="s">
        <v>1249</v>
      </c>
      <c r="F178" s="6">
        <f>SUBTOTAL(109,F127:F177)</f>
        <v>51488.909999999989</v>
      </c>
      <c r="G178" s="6">
        <f t="shared" ref="G178:K178" si="6">SUBTOTAL(109,G127:G177)</f>
        <v>62375</v>
      </c>
      <c r="H178" s="6">
        <f t="shared" si="6"/>
        <v>62375</v>
      </c>
      <c r="I178" s="6">
        <f t="shared" si="6"/>
        <v>52460</v>
      </c>
      <c r="J178" s="6">
        <f t="shared" si="6"/>
        <v>60215</v>
      </c>
      <c r="K178" s="6">
        <f t="shared" si="6"/>
        <v>-2160</v>
      </c>
    </row>
    <row r="179" spans="1:11" x14ac:dyDescent="0.25">
      <c r="K179" s="7">
        <f>Table18[[#This Row],[2020 PRELIM]]-Table18[[#This Row],[2019 ORIG BUD]]</f>
        <v>0</v>
      </c>
    </row>
    <row r="180" spans="1:11" ht="16.5" customHeight="1" x14ac:dyDescent="0.25">
      <c r="A180" t="s">
        <v>1194</v>
      </c>
      <c r="B180" t="s">
        <v>117</v>
      </c>
      <c r="C180" t="s">
        <v>1203</v>
      </c>
      <c r="D180" t="s">
        <v>8</v>
      </c>
      <c r="E180" t="s">
        <v>72</v>
      </c>
      <c r="F180" s="7">
        <v>65406</v>
      </c>
      <c r="G180" s="7">
        <v>70706</v>
      </c>
      <c r="H180" s="7">
        <v>70706</v>
      </c>
      <c r="I180" s="7">
        <v>70706</v>
      </c>
      <c r="J180" s="7">
        <v>85731</v>
      </c>
      <c r="K180" s="7">
        <f>Table18[[#This Row],[2020 PRELIM]]-Table18[[#This Row],[2019 ORIG BUD]]</f>
        <v>15025</v>
      </c>
    </row>
    <row r="181" spans="1:11" x14ac:dyDescent="0.25">
      <c r="A181" t="s">
        <v>1194</v>
      </c>
      <c r="B181" t="s">
        <v>187</v>
      </c>
      <c r="C181" t="s">
        <v>1202</v>
      </c>
      <c r="D181" t="s">
        <v>8</v>
      </c>
      <c r="E181" t="s">
        <v>72</v>
      </c>
      <c r="F181" s="7">
        <v>2768</v>
      </c>
      <c r="G181" s="7">
        <v>2817</v>
      </c>
      <c r="H181" s="7">
        <v>2817</v>
      </c>
      <c r="I181" s="7">
        <v>2817</v>
      </c>
      <c r="J181" s="7">
        <v>2873</v>
      </c>
      <c r="K181" s="7">
        <f>Table18[[#This Row],[2020 PRELIM]]-Table18[[#This Row],[2019 ORIG BUD]]</f>
        <v>56</v>
      </c>
    </row>
    <row r="182" spans="1:11" x14ac:dyDescent="0.25">
      <c r="A182" t="s">
        <v>1194</v>
      </c>
      <c r="B182" t="s">
        <v>119</v>
      </c>
      <c r="C182" t="s">
        <v>1201</v>
      </c>
      <c r="D182" t="s">
        <v>8</v>
      </c>
      <c r="E182" t="s">
        <v>72</v>
      </c>
      <c r="F182" s="7">
        <v>5669.1</v>
      </c>
      <c r="G182" s="7">
        <v>5867</v>
      </c>
      <c r="H182" s="7">
        <v>5867</v>
      </c>
      <c r="I182" s="7">
        <v>5867</v>
      </c>
      <c r="J182" s="7">
        <v>5865</v>
      </c>
      <c r="K182" s="7">
        <f>Table18[[#This Row],[2020 PRELIM]]-Table18[[#This Row],[2019 ORIG BUD]]</f>
        <v>-2</v>
      </c>
    </row>
    <row r="183" spans="1:11" x14ac:dyDescent="0.25">
      <c r="A183" t="s">
        <v>1194</v>
      </c>
      <c r="B183" t="s">
        <v>156</v>
      </c>
      <c r="C183" t="s">
        <v>1200</v>
      </c>
      <c r="D183" t="s">
        <v>8</v>
      </c>
      <c r="E183" t="s">
        <v>72</v>
      </c>
      <c r="F183" s="7">
        <v>30</v>
      </c>
      <c r="G183" s="7">
        <v>0</v>
      </c>
      <c r="H183" s="7">
        <v>0</v>
      </c>
      <c r="I183" s="7">
        <v>0</v>
      </c>
      <c r="J183" s="7">
        <v>0</v>
      </c>
      <c r="K183" s="7">
        <f>Table18[[#This Row],[2020 PRELIM]]-Table18[[#This Row],[2019 ORIG BUD]]</f>
        <v>0</v>
      </c>
    </row>
    <row r="184" spans="1:11" x14ac:dyDescent="0.25">
      <c r="A184" t="s">
        <v>1194</v>
      </c>
      <c r="B184" t="s">
        <v>267</v>
      </c>
      <c r="C184" t="s">
        <v>1199</v>
      </c>
      <c r="D184" t="s">
        <v>8</v>
      </c>
      <c r="E184" t="s">
        <v>72</v>
      </c>
      <c r="F184" s="7">
        <v>134.07</v>
      </c>
      <c r="G184" s="7">
        <v>0</v>
      </c>
      <c r="H184" s="7">
        <v>0</v>
      </c>
      <c r="I184" s="7">
        <v>0</v>
      </c>
      <c r="J184" s="7">
        <v>0</v>
      </c>
      <c r="K184" s="7">
        <f>Table18[[#This Row],[2020 PRELIM]]-Table18[[#This Row],[2019 ORIG BUD]]</f>
        <v>0</v>
      </c>
    </row>
    <row r="185" spans="1:11" x14ac:dyDescent="0.25">
      <c r="A185" t="s">
        <v>1078</v>
      </c>
      <c r="B185" t="s">
        <v>189</v>
      </c>
      <c r="C185" t="s">
        <v>1081</v>
      </c>
      <c r="D185" t="s">
        <v>8</v>
      </c>
      <c r="E185" t="s">
        <v>72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f>Table18[[#This Row],[2020 PRELIM]]-Table18[[#This Row],[2019 ORIG BUD]]</f>
        <v>0</v>
      </c>
    </row>
    <row r="186" spans="1:11" x14ac:dyDescent="0.25">
      <c r="A186" t="s">
        <v>1194</v>
      </c>
      <c r="B186" t="s">
        <v>121</v>
      </c>
      <c r="C186" t="s">
        <v>1198</v>
      </c>
      <c r="D186" t="s">
        <v>8</v>
      </c>
      <c r="E186" t="s">
        <v>72</v>
      </c>
      <c r="F186" s="7">
        <v>6852</v>
      </c>
      <c r="G186" s="7">
        <v>6096</v>
      </c>
      <c r="H186" s="7">
        <v>6096</v>
      </c>
      <c r="I186" s="7">
        <v>6096</v>
      </c>
      <c r="J186" s="7">
        <v>6324</v>
      </c>
      <c r="K186" s="7">
        <f>Table18[[#This Row],[2020 PRELIM]]-Table18[[#This Row],[2019 ORIG BUD]]</f>
        <v>228</v>
      </c>
    </row>
    <row r="187" spans="1:11" x14ac:dyDescent="0.25">
      <c r="A187" t="s">
        <v>1125</v>
      </c>
      <c r="B187" t="s">
        <v>123</v>
      </c>
      <c r="C187" t="s">
        <v>1129</v>
      </c>
      <c r="D187" t="s">
        <v>8</v>
      </c>
      <c r="E187" t="s">
        <v>72</v>
      </c>
      <c r="F187" s="7">
        <v>32688</v>
      </c>
      <c r="G187" s="7">
        <v>34620</v>
      </c>
      <c r="H187" s="7">
        <v>34620</v>
      </c>
      <c r="I187" s="7">
        <v>34620</v>
      </c>
      <c r="J187" s="7">
        <v>37584</v>
      </c>
      <c r="K187" s="7">
        <f>Table18[[#This Row],[2020 PRELIM]]-Table18[[#This Row],[2019 ORIG BUD]]</f>
        <v>2964</v>
      </c>
    </row>
    <row r="188" spans="1:11" x14ac:dyDescent="0.25">
      <c r="A188" t="s">
        <v>1194</v>
      </c>
      <c r="B188" t="s">
        <v>125</v>
      </c>
      <c r="C188" t="s">
        <v>1197</v>
      </c>
      <c r="D188" t="s">
        <v>8</v>
      </c>
      <c r="E188" t="s">
        <v>72</v>
      </c>
      <c r="F188" s="7">
        <v>2773</v>
      </c>
      <c r="G188" s="7">
        <v>2219</v>
      </c>
      <c r="H188" s="7">
        <v>2219</v>
      </c>
      <c r="I188" s="7">
        <v>2219</v>
      </c>
      <c r="J188" s="7">
        <v>555</v>
      </c>
      <c r="K188" s="7">
        <f>Table18[[#This Row],[2020 PRELIM]]-Table18[[#This Row],[2019 ORIG BUD]]</f>
        <v>-1664</v>
      </c>
    </row>
    <row r="189" spans="1:11" x14ac:dyDescent="0.25">
      <c r="A189" t="s">
        <v>1176</v>
      </c>
      <c r="B189" t="s">
        <v>125</v>
      </c>
      <c r="C189" t="s">
        <v>1178</v>
      </c>
      <c r="D189" t="s">
        <v>8</v>
      </c>
      <c r="E189" t="s">
        <v>72</v>
      </c>
      <c r="F189" s="7">
        <v>4118.04</v>
      </c>
      <c r="G189" s="7">
        <v>3294</v>
      </c>
      <c r="H189" s="7">
        <v>3294</v>
      </c>
      <c r="I189" s="7">
        <v>3294</v>
      </c>
      <c r="J189" s="7">
        <v>823</v>
      </c>
      <c r="K189" s="7">
        <f>Table18[[#This Row],[2020 PRELIM]]-Table18[[#This Row],[2019 ORIG BUD]]</f>
        <v>-2471</v>
      </c>
    </row>
    <row r="190" spans="1:11" x14ac:dyDescent="0.25">
      <c r="A190" t="s">
        <v>1153</v>
      </c>
      <c r="B190" t="s">
        <v>125</v>
      </c>
      <c r="C190" t="s">
        <v>1155</v>
      </c>
      <c r="D190" t="s">
        <v>8</v>
      </c>
      <c r="E190" t="s">
        <v>72</v>
      </c>
      <c r="F190" s="7">
        <v>1024</v>
      </c>
      <c r="G190" s="7">
        <v>819</v>
      </c>
      <c r="H190" s="7">
        <v>819</v>
      </c>
      <c r="I190" s="7">
        <v>819</v>
      </c>
      <c r="J190" s="7">
        <v>205</v>
      </c>
      <c r="K190" s="7">
        <f>Table18[[#This Row],[2020 PRELIM]]-Table18[[#This Row],[2019 ORIG BUD]]</f>
        <v>-614</v>
      </c>
    </row>
    <row r="191" spans="1:11" x14ac:dyDescent="0.25">
      <c r="A191" t="s">
        <v>1125</v>
      </c>
      <c r="B191" t="s">
        <v>125</v>
      </c>
      <c r="C191" t="s">
        <v>1128</v>
      </c>
      <c r="D191" t="s">
        <v>8</v>
      </c>
      <c r="E191" t="s">
        <v>72</v>
      </c>
      <c r="F191" s="7">
        <v>12352</v>
      </c>
      <c r="G191" s="7">
        <v>11528</v>
      </c>
      <c r="H191" s="7">
        <v>11528</v>
      </c>
      <c r="I191" s="7">
        <v>11528</v>
      </c>
      <c r="J191" s="7">
        <v>2882</v>
      </c>
      <c r="K191" s="7">
        <f>Table18[[#This Row],[2020 PRELIM]]-Table18[[#This Row],[2019 ORIG BUD]]</f>
        <v>-8646</v>
      </c>
    </row>
    <row r="192" spans="1:11" x14ac:dyDescent="0.25">
      <c r="A192" t="s">
        <v>1112</v>
      </c>
      <c r="B192" t="s">
        <v>125</v>
      </c>
      <c r="C192" t="s">
        <v>1114</v>
      </c>
      <c r="D192" t="s">
        <v>8</v>
      </c>
      <c r="E192" t="s">
        <v>72</v>
      </c>
      <c r="F192" s="7">
        <v>2416</v>
      </c>
      <c r="G192" s="7">
        <v>1933</v>
      </c>
      <c r="H192" s="7">
        <v>1933</v>
      </c>
      <c r="I192" s="7">
        <v>1933</v>
      </c>
      <c r="J192" s="7">
        <v>483</v>
      </c>
      <c r="K192" s="7">
        <f>Table18[[#This Row],[2020 PRELIM]]-Table18[[#This Row],[2019 ORIG BUD]]</f>
        <v>-1450</v>
      </c>
    </row>
    <row r="193" spans="1:11" x14ac:dyDescent="0.25">
      <c r="A193" t="s">
        <v>1078</v>
      </c>
      <c r="B193" t="s">
        <v>125</v>
      </c>
      <c r="C193" t="s">
        <v>1080</v>
      </c>
      <c r="D193" t="s">
        <v>8</v>
      </c>
      <c r="E193" t="s">
        <v>72</v>
      </c>
      <c r="F193" s="7">
        <v>32714</v>
      </c>
      <c r="G193" s="7">
        <v>26171</v>
      </c>
      <c r="H193" s="7">
        <v>26171</v>
      </c>
      <c r="I193" s="7">
        <v>26171</v>
      </c>
      <c r="J193" s="7">
        <v>6543</v>
      </c>
      <c r="K193" s="7">
        <f>Table18[[#This Row],[2020 PRELIM]]-Table18[[#This Row],[2019 ORIG BUD]]</f>
        <v>-19628</v>
      </c>
    </row>
    <row r="194" spans="1:11" x14ac:dyDescent="0.25">
      <c r="A194" t="s">
        <v>1194</v>
      </c>
      <c r="B194" t="s">
        <v>127</v>
      </c>
      <c r="C194" t="s">
        <v>1196</v>
      </c>
      <c r="D194" t="s">
        <v>8</v>
      </c>
      <c r="E194" t="s">
        <v>72</v>
      </c>
      <c r="F194" s="7">
        <v>3371</v>
      </c>
      <c r="G194" s="7">
        <v>4214</v>
      </c>
      <c r="H194" s="7">
        <v>5478</v>
      </c>
      <c r="I194" s="7">
        <v>4214</v>
      </c>
      <c r="J194" s="7">
        <v>8218</v>
      </c>
      <c r="K194" s="7">
        <f>Table18[[#This Row],[2020 PRELIM]]-Table18[[#This Row],[2019 ORIG BUD]]</f>
        <v>4004</v>
      </c>
    </row>
    <row r="195" spans="1:11" x14ac:dyDescent="0.25">
      <c r="A195" t="s">
        <v>1176</v>
      </c>
      <c r="B195" t="s">
        <v>127</v>
      </c>
      <c r="C195" t="s">
        <v>1177</v>
      </c>
      <c r="D195" t="s">
        <v>8</v>
      </c>
      <c r="E195" t="s">
        <v>72</v>
      </c>
      <c r="F195" s="7">
        <v>5621</v>
      </c>
      <c r="G195" s="7">
        <v>7026</v>
      </c>
      <c r="H195" s="7">
        <v>9134</v>
      </c>
      <c r="I195" s="7">
        <v>7026</v>
      </c>
      <c r="J195" s="7">
        <v>13701</v>
      </c>
      <c r="K195" s="7">
        <f>Table18[[#This Row],[2020 PRELIM]]-Table18[[#This Row],[2019 ORIG BUD]]</f>
        <v>6675</v>
      </c>
    </row>
    <row r="196" spans="1:11" x14ac:dyDescent="0.25">
      <c r="A196" t="s">
        <v>1153</v>
      </c>
      <c r="B196" t="s">
        <v>127</v>
      </c>
      <c r="C196" t="s">
        <v>1154</v>
      </c>
      <c r="D196" t="s">
        <v>8</v>
      </c>
      <c r="E196" t="s">
        <v>72</v>
      </c>
      <c r="F196" s="7">
        <v>804</v>
      </c>
      <c r="G196" s="7">
        <v>1005</v>
      </c>
      <c r="H196" s="7">
        <v>1307</v>
      </c>
      <c r="I196" s="7">
        <v>1005</v>
      </c>
      <c r="J196" s="7">
        <v>1960</v>
      </c>
      <c r="K196" s="7">
        <f>Table18[[#This Row],[2020 PRELIM]]-Table18[[#This Row],[2019 ORIG BUD]]</f>
        <v>955</v>
      </c>
    </row>
    <row r="197" spans="1:11" x14ac:dyDescent="0.25">
      <c r="A197" t="s">
        <v>1125</v>
      </c>
      <c r="B197" t="s">
        <v>127</v>
      </c>
      <c r="C197" t="s">
        <v>1127</v>
      </c>
      <c r="D197" t="s">
        <v>8</v>
      </c>
      <c r="E197" t="s">
        <v>72</v>
      </c>
      <c r="F197" s="7">
        <v>16862</v>
      </c>
      <c r="G197" s="7">
        <v>24591</v>
      </c>
      <c r="H197" s="7">
        <v>31968</v>
      </c>
      <c r="I197" s="7">
        <v>24591</v>
      </c>
      <c r="J197" s="7">
        <v>47953</v>
      </c>
      <c r="K197" s="7">
        <f>Table18[[#This Row],[2020 PRELIM]]-Table18[[#This Row],[2019 ORIG BUD]]</f>
        <v>23362</v>
      </c>
    </row>
    <row r="198" spans="1:11" x14ac:dyDescent="0.25">
      <c r="A198" t="s">
        <v>1112</v>
      </c>
      <c r="B198" t="s">
        <v>127</v>
      </c>
      <c r="C198" t="s">
        <v>1113</v>
      </c>
      <c r="D198" t="s">
        <v>8</v>
      </c>
      <c r="E198" t="s">
        <v>72</v>
      </c>
      <c r="F198" s="7">
        <v>3091</v>
      </c>
      <c r="G198" s="7">
        <v>3864</v>
      </c>
      <c r="H198" s="7">
        <v>5023</v>
      </c>
      <c r="I198" s="7">
        <v>3864</v>
      </c>
      <c r="J198" s="7">
        <v>7534</v>
      </c>
      <c r="K198" s="7">
        <f>Table18[[#This Row],[2020 PRELIM]]-Table18[[#This Row],[2019 ORIG BUD]]</f>
        <v>3670</v>
      </c>
    </row>
    <row r="199" spans="1:11" x14ac:dyDescent="0.25">
      <c r="A199" t="s">
        <v>1078</v>
      </c>
      <c r="B199" t="s">
        <v>127</v>
      </c>
      <c r="C199" t="s">
        <v>1079</v>
      </c>
      <c r="D199" t="s">
        <v>8</v>
      </c>
      <c r="E199" t="s">
        <v>72</v>
      </c>
      <c r="F199" s="7">
        <v>44660</v>
      </c>
      <c r="G199" s="7">
        <v>55825</v>
      </c>
      <c r="H199" s="7">
        <v>72573</v>
      </c>
      <c r="I199" s="7">
        <v>55825</v>
      </c>
      <c r="J199" s="7">
        <v>108858</v>
      </c>
      <c r="K199" s="7">
        <f>Table18[[#This Row],[2020 PRELIM]]-Table18[[#This Row],[2019 ORIG BUD]]</f>
        <v>53033</v>
      </c>
    </row>
    <row r="200" spans="1:11" x14ac:dyDescent="0.25">
      <c r="A200" t="s">
        <v>1194</v>
      </c>
      <c r="B200" t="s">
        <v>129</v>
      </c>
      <c r="C200" t="s">
        <v>1195</v>
      </c>
      <c r="D200" t="s">
        <v>8</v>
      </c>
      <c r="E200" t="s">
        <v>72</v>
      </c>
      <c r="F200" s="7">
        <v>647</v>
      </c>
      <c r="G200" s="7">
        <v>630</v>
      </c>
      <c r="H200" s="7">
        <v>630</v>
      </c>
      <c r="I200" s="7">
        <v>630</v>
      </c>
      <c r="J200" s="7">
        <v>0</v>
      </c>
      <c r="K200" s="7">
        <f>Table18[[#This Row],[2020 PRELIM]]-Table18[[#This Row],[2019 ORIG BUD]]</f>
        <v>-630</v>
      </c>
    </row>
    <row r="201" spans="1:11" x14ac:dyDescent="0.25">
      <c r="A201" t="s">
        <v>1176</v>
      </c>
      <c r="B201" t="s">
        <v>129</v>
      </c>
      <c r="C201" t="s">
        <v>1175</v>
      </c>
      <c r="D201" t="s">
        <v>8</v>
      </c>
      <c r="E201" t="s">
        <v>72</v>
      </c>
      <c r="F201" s="7">
        <v>309</v>
      </c>
      <c r="G201" s="7">
        <v>312</v>
      </c>
      <c r="H201" s="7">
        <v>312</v>
      </c>
      <c r="I201" s="7">
        <v>312</v>
      </c>
      <c r="J201" s="7">
        <v>0</v>
      </c>
      <c r="K201" s="7">
        <f>Table18[[#This Row],[2020 PRELIM]]-Table18[[#This Row],[2019 ORIG BUD]]</f>
        <v>-312</v>
      </c>
    </row>
    <row r="202" spans="1:11" x14ac:dyDescent="0.25">
      <c r="A202" t="s">
        <v>1153</v>
      </c>
      <c r="B202" t="s">
        <v>129</v>
      </c>
      <c r="C202" t="s">
        <v>1152</v>
      </c>
      <c r="D202" t="s">
        <v>8</v>
      </c>
      <c r="E202" t="s">
        <v>72</v>
      </c>
      <c r="F202" s="7">
        <v>422</v>
      </c>
      <c r="G202" s="7">
        <v>468</v>
      </c>
      <c r="H202" s="7">
        <v>468</v>
      </c>
      <c r="I202" s="7">
        <v>468</v>
      </c>
      <c r="J202" s="7">
        <v>0</v>
      </c>
      <c r="K202" s="7">
        <f>Table18[[#This Row],[2020 PRELIM]]-Table18[[#This Row],[2019 ORIG BUD]]</f>
        <v>-468</v>
      </c>
    </row>
    <row r="203" spans="1:11" x14ac:dyDescent="0.25">
      <c r="A203" t="s">
        <v>1125</v>
      </c>
      <c r="B203" t="s">
        <v>129</v>
      </c>
      <c r="C203" t="s">
        <v>1126</v>
      </c>
      <c r="D203" t="s">
        <v>8</v>
      </c>
      <c r="E203" t="s">
        <v>72</v>
      </c>
      <c r="F203" s="7">
        <v>1097</v>
      </c>
      <c r="G203" s="7">
        <v>1320</v>
      </c>
      <c r="H203" s="7">
        <v>1320</v>
      </c>
      <c r="I203" s="7">
        <v>1320</v>
      </c>
      <c r="J203" s="7">
        <v>0</v>
      </c>
      <c r="K203" s="7">
        <f>Table18[[#This Row],[2020 PRELIM]]-Table18[[#This Row],[2019 ORIG BUD]]</f>
        <v>-1320</v>
      </c>
    </row>
    <row r="204" spans="1:11" x14ac:dyDescent="0.25">
      <c r="A204" t="s">
        <v>1112</v>
      </c>
      <c r="B204" t="s">
        <v>129</v>
      </c>
      <c r="C204" t="s">
        <v>1111</v>
      </c>
      <c r="D204" t="s">
        <v>8</v>
      </c>
      <c r="E204" t="s">
        <v>72</v>
      </c>
      <c r="F204" s="7">
        <v>285</v>
      </c>
      <c r="G204" s="7">
        <v>294</v>
      </c>
      <c r="H204" s="7">
        <v>294</v>
      </c>
      <c r="I204" s="7">
        <v>294</v>
      </c>
      <c r="J204" s="7">
        <v>0</v>
      </c>
      <c r="K204" s="7">
        <f>Table18[[#This Row],[2020 PRELIM]]-Table18[[#This Row],[2019 ORIG BUD]]</f>
        <v>-294</v>
      </c>
    </row>
    <row r="205" spans="1:11" x14ac:dyDescent="0.25">
      <c r="A205" t="s">
        <v>1078</v>
      </c>
      <c r="B205" t="s">
        <v>129</v>
      </c>
      <c r="C205" t="s">
        <v>1077</v>
      </c>
      <c r="D205" t="s">
        <v>8</v>
      </c>
      <c r="E205" t="s">
        <v>72</v>
      </c>
      <c r="F205" s="7">
        <v>2808</v>
      </c>
      <c r="G205" s="7">
        <v>2736</v>
      </c>
      <c r="H205" s="7">
        <v>2736</v>
      </c>
      <c r="I205" s="7">
        <v>2736</v>
      </c>
      <c r="J205" s="7">
        <v>0</v>
      </c>
      <c r="K205" s="7">
        <f>Table18[[#This Row],[2020 PRELIM]]-Table18[[#This Row],[2019 ORIG BUD]]</f>
        <v>-2736</v>
      </c>
    </row>
    <row r="206" spans="1:11" x14ac:dyDescent="0.25">
      <c r="A206" t="s">
        <v>1194</v>
      </c>
      <c r="B206" t="s">
        <v>276</v>
      </c>
      <c r="C206" t="s">
        <v>277</v>
      </c>
      <c r="D206" t="s">
        <v>8</v>
      </c>
      <c r="E206" t="s">
        <v>72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f>Table18[[#This Row],[2020 PRELIM]]-Table18[[#This Row],[2019 ORIG BUD]]</f>
        <v>0</v>
      </c>
    </row>
    <row r="207" spans="1:11" x14ac:dyDescent="0.25">
      <c r="A207" t="s">
        <v>1125</v>
      </c>
      <c r="B207" t="s">
        <v>276</v>
      </c>
      <c r="C207" t="s">
        <v>277</v>
      </c>
      <c r="D207" t="s">
        <v>8</v>
      </c>
      <c r="E207" t="s">
        <v>72</v>
      </c>
      <c r="F207" s="7">
        <v>472.53</v>
      </c>
      <c r="G207" s="7">
        <v>0</v>
      </c>
      <c r="H207" s="7">
        <v>0</v>
      </c>
      <c r="I207" s="7">
        <v>0</v>
      </c>
      <c r="J207" s="7">
        <v>0</v>
      </c>
      <c r="K207" s="7">
        <f>Table18[[#This Row],[2020 PRELIM]]-Table18[[#This Row],[2019 ORIG BUD]]</f>
        <v>0</v>
      </c>
    </row>
    <row r="208" spans="1:11" x14ac:dyDescent="0.25">
      <c r="A208" t="s">
        <v>1194</v>
      </c>
      <c r="B208" t="s">
        <v>131</v>
      </c>
      <c r="C208" t="s">
        <v>1193</v>
      </c>
      <c r="D208" t="s">
        <v>8</v>
      </c>
      <c r="E208" t="s">
        <v>72</v>
      </c>
      <c r="F208" s="7">
        <v>143743</v>
      </c>
      <c r="G208" s="7">
        <v>166215</v>
      </c>
      <c r="H208" s="7">
        <v>166215</v>
      </c>
      <c r="I208" s="7">
        <v>166215</v>
      </c>
      <c r="J208" s="7">
        <v>181135</v>
      </c>
      <c r="K208" s="7">
        <f>Table18[[#This Row],[2020 PRELIM]]-Table18[[#This Row],[2019 ORIG BUD]]</f>
        <v>14920</v>
      </c>
    </row>
    <row r="209" spans="3:11" s="1" customFormat="1" x14ac:dyDescent="0.25">
      <c r="C209" s="1" t="s">
        <v>1259</v>
      </c>
      <c r="F209" s="6">
        <f>SUBTOTAL(109,F180:F208)</f>
        <v>393136.74</v>
      </c>
      <c r="G209" s="6">
        <f t="shared" ref="G209:K209" si="7">SUBTOTAL(109,G180:G208)</f>
        <v>434570</v>
      </c>
      <c r="H209" s="6">
        <f t="shared" si="7"/>
        <v>463528</v>
      </c>
      <c r="I209" s="6">
        <f t="shared" si="7"/>
        <v>434570</v>
      </c>
      <c r="J209" s="6">
        <f t="shared" si="7"/>
        <v>519227</v>
      </c>
      <c r="K209" s="6">
        <f t="shared" si="7"/>
        <v>84657</v>
      </c>
    </row>
    <row r="210" spans="3:11" x14ac:dyDescent="0.25">
      <c r="C210" t="s">
        <v>1255</v>
      </c>
      <c r="F210" s="16">
        <f>F209+F178+F125+F116+F95+F44+F33</f>
        <v>3337378.94</v>
      </c>
      <c r="G210" s="16">
        <f t="shared" ref="G210:K210" si="8">G209+G178+G125+G116+G95+G44+G33</f>
        <v>3490368</v>
      </c>
      <c r="H210" s="16">
        <f t="shared" si="8"/>
        <v>3519326</v>
      </c>
      <c r="I210" s="16">
        <f t="shared" si="8"/>
        <v>3478766.38</v>
      </c>
      <c r="J210" s="16">
        <f t="shared" si="8"/>
        <v>3580718</v>
      </c>
      <c r="K210" s="16">
        <f t="shared" si="8"/>
        <v>90350</v>
      </c>
    </row>
    <row r="211" spans="3:11" x14ac:dyDescent="0.25">
      <c r="K211" s="12">
        <f>Table18[[#Totals],[Change vs 2019]]/Table18[[#Totals],[2019 ORIG BUD]]</f>
        <v>2.5885522672680933E-2</v>
      </c>
    </row>
  </sheetData>
  <sortState ref="A2:J192">
    <sortCondition descending="1" ref="E2:E192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opLeftCell="A4" workbookViewId="0">
      <selection activeCell="J116" activeCellId="13" sqref="C22 J22 C67 J67 C87 J87 C140 J140 C30 J30 C80 J80 C116 J116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5.5703125" customWidth="1"/>
    <col min="12" max="12" width="33.1406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  <c r="L1" s="6" t="s">
        <v>1246</v>
      </c>
    </row>
    <row r="2" spans="1:16" x14ac:dyDescent="0.25">
      <c r="A2" t="s">
        <v>505</v>
      </c>
      <c r="B2" t="s">
        <v>518</v>
      </c>
      <c r="C2" t="s">
        <v>517</v>
      </c>
      <c r="D2" t="s">
        <v>8</v>
      </c>
      <c r="E2" t="s">
        <v>9</v>
      </c>
      <c r="F2" s="7">
        <v>85384.2</v>
      </c>
      <c r="G2" s="7">
        <v>15000</v>
      </c>
      <c r="H2" s="7">
        <v>15000</v>
      </c>
      <c r="I2" s="7">
        <v>63000</v>
      </c>
      <c r="J2" s="7">
        <v>60000</v>
      </c>
      <c r="K2" s="7">
        <f>Table3[[#This Row],[2020 PRELIM]]-Table3[[#This Row],[2019 ORIG BUD]]</f>
        <v>45000</v>
      </c>
      <c r="L2" s="7"/>
      <c r="M2" s="7"/>
      <c r="N2" s="7"/>
      <c r="O2" s="7"/>
      <c r="P2" s="7"/>
    </row>
    <row r="3" spans="1:16" x14ac:dyDescent="0.25">
      <c r="A3" t="s">
        <v>505</v>
      </c>
      <c r="B3" t="s">
        <v>57</v>
      </c>
      <c r="C3" t="s">
        <v>516</v>
      </c>
      <c r="D3" t="s">
        <v>8</v>
      </c>
      <c r="E3" t="s">
        <v>9</v>
      </c>
      <c r="F3" s="7">
        <v>3062</v>
      </c>
      <c r="G3" s="7">
        <v>1000</v>
      </c>
      <c r="H3" s="7">
        <v>1000</v>
      </c>
      <c r="I3" s="7">
        <v>0</v>
      </c>
      <c r="J3" s="7">
        <v>0</v>
      </c>
      <c r="K3" s="7">
        <f>Table3[[#This Row],[2020 PRELIM]]-Table3[[#This Row],[2019 ORIG BUD]]</f>
        <v>-1000</v>
      </c>
      <c r="L3" s="7"/>
      <c r="M3" s="7"/>
      <c r="N3" s="7"/>
      <c r="O3" s="7"/>
      <c r="P3" s="7"/>
    </row>
    <row r="4" spans="1:16" x14ac:dyDescent="0.25">
      <c r="A4" t="s">
        <v>505</v>
      </c>
      <c r="B4" t="s">
        <v>22</v>
      </c>
      <c r="C4" t="s">
        <v>515</v>
      </c>
      <c r="D4" t="s">
        <v>8</v>
      </c>
      <c r="E4" t="s">
        <v>9</v>
      </c>
      <c r="F4" s="7">
        <v>1135.4000000000001</v>
      </c>
      <c r="G4" s="7">
        <v>500</v>
      </c>
      <c r="H4" s="7">
        <v>500</v>
      </c>
      <c r="I4" s="7">
        <v>500</v>
      </c>
      <c r="J4" s="7">
        <v>500</v>
      </c>
      <c r="K4" s="7">
        <f>Table3[[#This Row],[2020 PRELIM]]-Table3[[#This Row],[2019 ORIG BUD]]</f>
        <v>0</v>
      </c>
      <c r="L4" s="7"/>
      <c r="M4" s="7"/>
      <c r="N4" s="7"/>
      <c r="O4" s="7"/>
      <c r="P4" s="7"/>
    </row>
    <row r="5" spans="1:16" x14ac:dyDescent="0.25">
      <c r="A5" t="s">
        <v>505</v>
      </c>
      <c r="B5" t="s">
        <v>514</v>
      </c>
      <c r="C5" t="s">
        <v>513</v>
      </c>
      <c r="D5" t="s">
        <v>8</v>
      </c>
      <c r="E5" t="s">
        <v>9</v>
      </c>
      <c r="F5" s="7">
        <v>1639.63</v>
      </c>
      <c r="G5" s="7">
        <v>1566</v>
      </c>
      <c r="H5" s="7">
        <v>1566</v>
      </c>
      <c r="I5" s="7">
        <v>1936</v>
      </c>
      <c r="J5" s="7">
        <v>1566</v>
      </c>
      <c r="K5" s="7">
        <f>Table3[[#This Row],[2020 PRELIM]]-Table3[[#This Row],[2019 ORIG BUD]]</f>
        <v>0</v>
      </c>
      <c r="L5" s="7"/>
      <c r="M5" s="7"/>
      <c r="N5" s="7"/>
      <c r="O5" s="7"/>
      <c r="P5" s="7"/>
    </row>
    <row r="6" spans="1:16" x14ac:dyDescent="0.25">
      <c r="A6" t="s">
        <v>505</v>
      </c>
      <c r="B6" t="s">
        <v>512</v>
      </c>
      <c r="C6" t="s">
        <v>511</v>
      </c>
      <c r="D6" t="s">
        <v>8</v>
      </c>
      <c r="E6" t="s">
        <v>9</v>
      </c>
      <c r="F6" s="7">
        <v>1319723.1000000001</v>
      </c>
      <c r="G6" s="7">
        <v>1190000</v>
      </c>
      <c r="H6" s="7">
        <v>1190000</v>
      </c>
      <c r="I6" s="7">
        <v>1108162</v>
      </c>
      <c r="J6" s="7">
        <v>1110000</v>
      </c>
      <c r="K6" s="7">
        <f>Table3[[#This Row],[2020 PRELIM]]-Table3[[#This Row],[2019 ORIG BUD]]</f>
        <v>-80000</v>
      </c>
      <c r="L6" s="7"/>
      <c r="M6" s="7"/>
      <c r="N6" s="7"/>
      <c r="O6" s="7"/>
      <c r="P6" s="7"/>
    </row>
    <row r="7" spans="1:16" x14ac:dyDescent="0.25">
      <c r="A7" t="s">
        <v>505</v>
      </c>
      <c r="B7" t="s">
        <v>510</v>
      </c>
      <c r="C7" t="s">
        <v>509</v>
      </c>
      <c r="D7" t="s">
        <v>8</v>
      </c>
      <c r="E7" t="s">
        <v>9</v>
      </c>
      <c r="F7" s="7">
        <v>1874.19</v>
      </c>
      <c r="G7" s="7">
        <v>0</v>
      </c>
      <c r="H7" s="7">
        <v>0</v>
      </c>
      <c r="I7" s="7">
        <v>0</v>
      </c>
      <c r="J7" s="7">
        <v>0</v>
      </c>
      <c r="K7" s="7">
        <f>Table3[[#This Row],[2020 PRELIM]]-Table3[[#This Row],[2019 ORIG BUD]]</f>
        <v>0</v>
      </c>
      <c r="L7" s="7"/>
      <c r="M7" s="7"/>
      <c r="N7" s="7"/>
      <c r="O7" s="7"/>
      <c r="P7" s="7"/>
    </row>
    <row r="8" spans="1:16" x14ac:dyDescent="0.25">
      <c r="A8" t="s">
        <v>505</v>
      </c>
      <c r="B8" t="s">
        <v>40</v>
      </c>
      <c r="C8" t="s">
        <v>41</v>
      </c>
      <c r="D8" t="s">
        <v>8</v>
      </c>
      <c r="E8" t="s">
        <v>9</v>
      </c>
      <c r="F8" s="7">
        <v>1650</v>
      </c>
      <c r="G8" s="7">
        <v>0</v>
      </c>
      <c r="H8" s="7">
        <v>0</v>
      </c>
      <c r="I8" s="7">
        <v>0</v>
      </c>
      <c r="J8" s="7">
        <v>0</v>
      </c>
      <c r="K8" s="7">
        <f>Table3[[#This Row],[2020 PRELIM]]-Table3[[#This Row],[2019 ORIG BUD]]</f>
        <v>0</v>
      </c>
      <c r="L8" s="7"/>
      <c r="M8" s="7"/>
      <c r="N8" s="7"/>
      <c r="O8" s="7"/>
      <c r="P8" s="7"/>
    </row>
    <row r="9" spans="1:16" x14ac:dyDescent="0.25">
      <c r="A9" t="s">
        <v>505</v>
      </c>
      <c r="B9" t="s">
        <v>42</v>
      </c>
      <c r="C9" t="s">
        <v>508</v>
      </c>
      <c r="D9" t="s">
        <v>8</v>
      </c>
      <c r="E9" t="s">
        <v>9</v>
      </c>
      <c r="F9" s="7">
        <v>1125.78</v>
      </c>
      <c r="G9" s="7">
        <v>0</v>
      </c>
      <c r="H9" s="7">
        <v>0</v>
      </c>
      <c r="I9" s="7">
        <v>0</v>
      </c>
      <c r="J9" s="7">
        <v>500</v>
      </c>
      <c r="K9" s="7">
        <f>Table3[[#This Row],[2020 PRELIM]]-Table3[[#This Row],[2019 ORIG BUD]]</f>
        <v>500</v>
      </c>
      <c r="L9" s="7"/>
      <c r="M9" s="7"/>
      <c r="N9" s="7"/>
      <c r="O9" s="7"/>
      <c r="P9" s="7"/>
    </row>
    <row r="10" spans="1:16" x14ac:dyDescent="0.25">
      <c r="A10" t="s">
        <v>505</v>
      </c>
      <c r="B10" t="s">
        <v>46</v>
      </c>
      <c r="C10" t="s">
        <v>507</v>
      </c>
      <c r="D10" t="s">
        <v>8</v>
      </c>
      <c r="E10" t="s">
        <v>9</v>
      </c>
      <c r="F10" s="7">
        <v>10</v>
      </c>
      <c r="G10" s="7">
        <v>400</v>
      </c>
      <c r="H10" s="7">
        <v>400</v>
      </c>
      <c r="I10" s="7">
        <v>24</v>
      </c>
      <c r="J10" s="7">
        <v>100</v>
      </c>
      <c r="K10" s="7">
        <f>Table3[[#This Row],[2020 PRELIM]]-Table3[[#This Row],[2019 ORIG BUD]]</f>
        <v>-300</v>
      </c>
      <c r="L10" s="7"/>
      <c r="M10" s="7"/>
      <c r="N10" s="7"/>
      <c r="O10" s="7"/>
      <c r="P10" s="7"/>
    </row>
    <row r="11" spans="1:16" x14ac:dyDescent="0.25">
      <c r="A11" t="s">
        <v>505</v>
      </c>
      <c r="B11" t="s">
        <v>48</v>
      </c>
      <c r="C11" t="s">
        <v>49</v>
      </c>
      <c r="D11" t="s">
        <v>8</v>
      </c>
      <c r="E11" t="s">
        <v>9</v>
      </c>
      <c r="F11" s="7">
        <v>0</v>
      </c>
      <c r="G11" s="7">
        <v>100</v>
      </c>
      <c r="H11" s="7">
        <v>100</v>
      </c>
      <c r="I11" s="7">
        <v>0</v>
      </c>
      <c r="J11" s="7">
        <v>0</v>
      </c>
      <c r="K11" s="7">
        <f>Table3[[#This Row],[2020 PRELIM]]-Table3[[#This Row],[2019 ORIG BUD]]</f>
        <v>-100</v>
      </c>
      <c r="L11" s="7"/>
      <c r="M11" s="7"/>
      <c r="N11" s="7"/>
      <c r="O11" s="7"/>
      <c r="P11" s="7"/>
    </row>
    <row r="12" spans="1:16" x14ac:dyDescent="0.25">
      <c r="A12" t="s">
        <v>505</v>
      </c>
      <c r="B12" t="s">
        <v>50</v>
      </c>
      <c r="C12" t="s">
        <v>506</v>
      </c>
      <c r="D12" t="s">
        <v>8</v>
      </c>
      <c r="E12" t="s">
        <v>9</v>
      </c>
      <c r="F12" s="7">
        <v>15943.86</v>
      </c>
      <c r="G12" s="7">
        <v>18000</v>
      </c>
      <c r="H12" s="7">
        <v>18000</v>
      </c>
      <c r="I12" s="7">
        <v>19600</v>
      </c>
      <c r="J12" s="7">
        <v>18000</v>
      </c>
      <c r="K12" s="7">
        <f>Table3[[#This Row],[2020 PRELIM]]-Table3[[#This Row],[2019 ORIG BUD]]</f>
        <v>0</v>
      </c>
      <c r="L12" s="7"/>
      <c r="M12" s="7"/>
      <c r="N12" s="7"/>
      <c r="O12" s="7"/>
      <c r="P12" s="7"/>
    </row>
    <row r="13" spans="1:16" x14ac:dyDescent="0.25">
      <c r="A13" t="s">
        <v>505</v>
      </c>
      <c r="B13" t="s">
        <v>504</v>
      </c>
      <c r="C13" t="s">
        <v>503</v>
      </c>
      <c r="D13" t="s">
        <v>8</v>
      </c>
      <c r="E13" t="s">
        <v>9</v>
      </c>
      <c r="F13" s="7">
        <v>0</v>
      </c>
      <c r="G13" s="7">
        <v>0</v>
      </c>
      <c r="H13" s="7">
        <v>0</v>
      </c>
      <c r="I13" s="7">
        <v>150</v>
      </c>
      <c r="J13" s="7">
        <v>100</v>
      </c>
      <c r="K13" s="7">
        <f>Table3[[#This Row],[2020 PRELIM]]-Table3[[#This Row],[2019 ORIG BUD]]</f>
        <v>100</v>
      </c>
      <c r="L13" s="7"/>
      <c r="M13" s="7"/>
      <c r="N13" s="7"/>
      <c r="O13" s="7"/>
      <c r="P13" s="7"/>
    </row>
    <row r="14" spans="1:16" x14ac:dyDescent="0.25">
      <c r="A14" t="s">
        <v>398</v>
      </c>
      <c r="B14" t="s">
        <v>390</v>
      </c>
      <c r="C14" t="s">
        <v>397</v>
      </c>
      <c r="D14" t="s">
        <v>8</v>
      </c>
      <c r="E14" t="s">
        <v>9</v>
      </c>
      <c r="F14" s="7">
        <v>34000</v>
      </c>
      <c r="G14" s="7">
        <v>34000</v>
      </c>
      <c r="H14" s="7">
        <v>34000</v>
      </c>
      <c r="I14" s="7">
        <v>34000</v>
      </c>
      <c r="J14" s="7">
        <v>34000</v>
      </c>
      <c r="K14" s="7">
        <f>Table3[[#This Row],[2020 PRELIM]]-Table3[[#This Row],[2019 ORIG BUD]]</f>
        <v>0</v>
      </c>
      <c r="L14" s="7"/>
      <c r="M14" s="7"/>
      <c r="N14" s="7"/>
      <c r="O14" s="7"/>
      <c r="P14" s="7"/>
    </row>
    <row r="15" spans="1:16" x14ac:dyDescent="0.25">
      <c r="C15" t="s">
        <v>1258</v>
      </c>
      <c r="F15" s="15">
        <f t="shared" ref="F15:K15" si="0">SUBTOTAL(109,F2:F14)</f>
        <v>1465548.1600000001</v>
      </c>
      <c r="G15" s="15">
        <f t="shared" si="0"/>
        <v>1260566</v>
      </c>
      <c r="H15" s="15">
        <f t="shared" si="0"/>
        <v>1260566</v>
      </c>
      <c r="I15" s="15">
        <f t="shared" si="0"/>
        <v>1227372</v>
      </c>
      <c r="J15" s="15">
        <f t="shared" si="0"/>
        <v>1224766</v>
      </c>
      <c r="K15" s="15">
        <f t="shared" si="0"/>
        <v>-35800</v>
      </c>
      <c r="L15" s="5"/>
    </row>
    <row r="17" spans="1:12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6" t="s">
        <v>395</v>
      </c>
      <c r="G17" s="6" t="s">
        <v>392</v>
      </c>
      <c r="H17" s="6" t="s">
        <v>393</v>
      </c>
      <c r="I17" s="6" t="s">
        <v>394</v>
      </c>
      <c r="J17" s="6" t="s">
        <v>396</v>
      </c>
      <c r="K17" s="6" t="s">
        <v>1245</v>
      </c>
      <c r="L17" s="6" t="s">
        <v>1246</v>
      </c>
    </row>
    <row r="18" spans="1:12" x14ac:dyDescent="0.25">
      <c r="A18" t="s">
        <v>478</v>
      </c>
      <c r="B18" t="s">
        <v>70</v>
      </c>
      <c r="C18" t="s">
        <v>502</v>
      </c>
      <c r="D18" t="s">
        <v>8</v>
      </c>
      <c r="E18" t="s">
        <v>72</v>
      </c>
      <c r="F18" s="7">
        <v>411104.86</v>
      </c>
      <c r="G18" s="7">
        <v>418755</v>
      </c>
      <c r="H18" s="7">
        <v>418755</v>
      </c>
      <c r="I18" s="7">
        <v>423885</v>
      </c>
      <c r="J18" s="7">
        <v>432234</v>
      </c>
      <c r="K18" s="7">
        <f t="shared" ref="K18:K49" si="1">SUBTOTAL(109,K6:K17)</f>
        <v>-79800</v>
      </c>
      <c r="L18" s="7"/>
    </row>
    <row r="19" spans="1:12" x14ac:dyDescent="0.25">
      <c r="A19" t="s">
        <v>448</v>
      </c>
      <c r="B19" t="s">
        <v>70</v>
      </c>
      <c r="C19" t="s">
        <v>471</v>
      </c>
      <c r="D19" t="s">
        <v>8</v>
      </c>
      <c r="E19" t="s">
        <v>72</v>
      </c>
      <c r="F19" s="7">
        <v>1766799.64</v>
      </c>
      <c r="G19" s="7">
        <v>1895995</v>
      </c>
      <c r="H19" s="7">
        <v>1855995</v>
      </c>
      <c r="I19" s="7">
        <v>1850891</v>
      </c>
      <c r="J19" s="7">
        <v>1929441</v>
      </c>
      <c r="K19" s="7">
        <f t="shared" si="1"/>
        <v>200</v>
      </c>
      <c r="L19" s="7"/>
    </row>
    <row r="20" spans="1:12" x14ac:dyDescent="0.25">
      <c r="A20" t="s">
        <v>427</v>
      </c>
      <c r="B20" t="s">
        <v>70</v>
      </c>
      <c r="C20" t="s">
        <v>441</v>
      </c>
      <c r="D20" t="s">
        <v>8</v>
      </c>
      <c r="E20" t="s">
        <v>72</v>
      </c>
      <c r="F20" s="7">
        <v>474904.43</v>
      </c>
      <c r="G20" s="7">
        <v>505486</v>
      </c>
      <c r="H20" s="7">
        <v>505486</v>
      </c>
      <c r="I20" s="7">
        <v>505486</v>
      </c>
      <c r="J20" s="7">
        <v>510747</v>
      </c>
      <c r="K20" s="7">
        <f t="shared" si="1"/>
        <v>200</v>
      </c>
      <c r="L20" s="7"/>
    </row>
    <row r="21" spans="1:12" x14ac:dyDescent="0.25">
      <c r="A21" t="s">
        <v>408</v>
      </c>
      <c r="B21" t="s">
        <v>70</v>
      </c>
      <c r="C21" t="s">
        <v>425</v>
      </c>
      <c r="D21" t="s">
        <v>8</v>
      </c>
      <c r="E21" t="s">
        <v>72</v>
      </c>
      <c r="F21" s="7">
        <v>344881.8</v>
      </c>
      <c r="G21" s="7">
        <v>355937</v>
      </c>
      <c r="H21" s="7">
        <v>355937</v>
      </c>
      <c r="I21" s="7">
        <v>347820</v>
      </c>
      <c r="J21" s="7">
        <v>360276</v>
      </c>
      <c r="K21" s="7">
        <f t="shared" si="1"/>
        <v>200</v>
      </c>
      <c r="L21" s="7"/>
    </row>
    <row r="22" spans="1:12" s="1" customFormat="1" x14ac:dyDescent="0.25">
      <c r="C22" s="1" t="s">
        <v>1254</v>
      </c>
      <c r="F22" s="6">
        <f t="shared" ref="F22:K22" si="2">SUBTOTAL(109,F18:F21)</f>
        <v>2997690.73</v>
      </c>
      <c r="G22" s="6">
        <f t="shared" si="2"/>
        <v>3176173</v>
      </c>
      <c r="H22" s="6">
        <f t="shared" si="2"/>
        <v>3136173</v>
      </c>
      <c r="I22" s="6">
        <f t="shared" si="2"/>
        <v>3128082</v>
      </c>
      <c r="J22" s="6">
        <f t="shared" si="2"/>
        <v>3232698</v>
      </c>
      <c r="K22" s="6">
        <f t="shared" si="1"/>
        <v>-300</v>
      </c>
      <c r="L22" s="6"/>
    </row>
    <row r="23" spans="1:12" x14ac:dyDescent="0.25">
      <c r="K23" s="7">
        <f t="shared" si="1"/>
        <v>0</v>
      </c>
      <c r="L23" s="7"/>
    </row>
    <row r="24" spans="1:12" x14ac:dyDescent="0.25">
      <c r="A24" t="s">
        <v>478</v>
      </c>
      <c r="B24" t="s">
        <v>73</v>
      </c>
      <c r="C24" t="s">
        <v>501</v>
      </c>
      <c r="D24" t="s">
        <v>8</v>
      </c>
      <c r="E24" t="s">
        <v>72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f t="shared" si="1"/>
        <v>100</v>
      </c>
      <c r="L24" s="7"/>
    </row>
    <row r="25" spans="1:12" x14ac:dyDescent="0.25">
      <c r="A25" t="s">
        <v>448</v>
      </c>
      <c r="B25" t="s">
        <v>73</v>
      </c>
      <c r="C25" t="s">
        <v>470</v>
      </c>
      <c r="D25" t="s">
        <v>8</v>
      </c>
      <c r="E25" t="s">
        <v>72</v>
      </c>
      <c r="F25" s="7">
        <v>216089.33</v>
      </c>
      <c r="G25" s="7">
        <v>270000</v>
      </c>
      <c r="H25" s="7">
        <v>190000</v>
      </c>
      <c r="I25" s="7">
        <v>230179</v>
      </c>
      <c r="J25" s="7">
        <v>350500</v>
      </c>
      <c r="K25" s="7">
        <f t="shared" si="1"/>
        <v>100</v>
      </c>
      <c r="L25" s="7"/>
    </row>
    <row r="26" spans="1:12" x14ac:dyDescent="0.25">
      <c r="A26" t="s">
        <v>427</v>
      </c>
      <c r="B26" t="s">
        <v>73</v>
      </c>
      <c r="C26" t="s">
        <v>440</v>
      </c>
      <c r="D26" t="s">
        <v>8</v>
      </c>
      <c r="E26" t="s">
        <v>72</v>
      </c>
      <c r="F26" s="7">
        <v>3537.11</v>
      </c>
      <c r="G26" s="7">
        <v>6000</v>
      </c>
      <c r="H26" s="7">
        <v>6000</v>
      </c>
      <c r="I26" s="7">
        <v>15579</v>
      </c>
      <c r="J26" s="7">
        <v>16000</v>
      </c>
      <c r="K26" s="7">
        <f t="shared" si="1"/>
        <v>0</v>
      </c>
      <c r="L26" s="7"/>
    </row>
    <row r="27" spans="1:12" x14ac:dyDescent="0.25">
      <c r="A27" t="s">
        <v>408</v>
      </c>
      <c r="B27" t="s">
        <v>73</v>
      </c>
      <c r="C27" t="s">
        <v>424</v>
      </c>
      <c r="D27" t="s">
        <v>8</v>
      </c>
      <c r="E27" t="s">
        <v>72</v>
      </c>
      <c r="F27" s="7">
        <v>1672.55</v>
      </c>
      <c r="G27" s="7">
        <v>6000</v>
      </c>
      <c r="H27" s="7">
        <v>6000</v>
      </c>
      <c r="I27" s="7">
        <v>6000</v>
      </c>
      <c r="J27" s="7">
        <v>6000</v>
      </c>
      <c r="K27" s="7">
        <f t="shared" si="1"/>
        <v>0</v>
      </c>
      <c r="L27" s="7"/>
    </row>
    <row r="28" spans="1:12" x14ac:dyDescent="0.25">
      <c r="A28" t="s">
        <v>448</v>
      </c>
      <c r="B28" t="s">
        <v>239</v>
      </c>
      <c r="C28" t="s">
        <v>469</v>
      </c>
      <c r="D28" t="s">
        <v>8</v>
      </c>
      <c r="E28" t="s">
        <v>72</v>
      </c>
      <c r="F28" s="7">
        <v>73866.100000000006</v>
      </c>
      <c r="G28" s="7">
        <v>80500</v>
      </c>
      <c r="H28" s="7">
        <v>80500</v>
      </c>
      <c r="I28" s="7">
        <v>30121</v>
      </c>
      <c r="J28" s="7">
        <v>0</v>
      </c>
      <c r="K28" s="7">
        <f t="shared" si="1"/>
        <v>0</v>
      </c>
      <c r="L28" s="7"/>
    </row>
    <row r="29" spans="1:12" x14ac:dyDescent="0.25">
      <c r="A29" t="s">
        <v>427</v>
      </c>
      <c r="B29" t="s">
        <v>239</v>
      </c>
      <c r="C29" t="s">
        <v>439</v>
      </c>
      <c r="D29" t="s">
        <v>8</v>
      </c>
      <c r="E29" t="s">
        <v>72</v>
      </c>
      <c r="F29" s="7">
        <v>16121.8</v>
      </c>
      <c r="G29" s="7">
        <v>10000</v>
      </c>
      <c r="H29" s="7">
        <v>10000</v>
      </c>
      <c r="I29" s="7">
        <v>6387</v>
      </c>
      <c r="J29" s="7">
        <v>0</v>
      </c>
      <c r="K29" s="7">
        <f t="shared" si="1"/>
        <v>0</v>
      </c>
      <c r="L29" s="7"/>
    </row>
    <row r="30" spans="1:12" s="1" customFormat="1" x14ac:dyDescent="0.25">
      <c r="C30" s="1" t="s">
        <v>1253</v>
      </c>
      <c r="F30" s="6">
        <f>SUBTOTAL(109,F24:F29)</f>
        <v>311286.88999999996</v>
      </c>
      <c r="G30" s="6">
        <f t="shared" ref="G30:K30" si="3">SUBTOTAL(109,G24:G29)</f>
        <v>372500</v>
      </c>
      <c r="H30" s="6">
        <f t="shared" si="3"/>
        <v>292500</v>
      </c>
      <c r="I30" s="6">
        <f t="shared" si="3"/>
        <v>288266</v>
      </c>
      <c r="J30" s="6">
        <f t="shared" si="3"/>
        <v>372500</v>
      </c>
      <c r="K30" s="6">
        <f t="shared" si="3"/>
        <v>0</v>
      </c>
      <c r="L30" s="6"/>
    </row>
    <row r="31" spans="1:12" x14ac:dyDescent="0.25">
      <c r="K31" s="7">
        <f t="shared" si="1"/>
        <v>0</v>
      </c>
      <c r="L31" s="7"/>
    </row>
    <row r="32" spans="1:12" x14ac:dyDescent="0.25">
      <c r="A32" t="s">
        <v>448</v>
      </c>
      <c r="B32" t="s">
        <v>169</v>
      </c>
      <c r="C32" t="s">
        <v>170</v>
      </c>
      <c r="D32" t="s">
        <v>8</v>
      </c>
      <c r="E32" t="s">
        <v>72</v>
      </c>
      <c r="F32" s="7">
        <v>2317.73</v>
      </c>
      <c r="G32" s="7">
        <v>0</v>
      </c>
      <c r="H32" s="7">
        <v>0</v>
      </c>
      <c r="I32" s="7">
        <v>0</v>
      </c>
      <c r="J32" s="7">
        <v>0</v>
      </c>
      <c r="K32" s="7">
        <f t="shared" si="1"/>
        <v>0</v>
      </c>
      <c r="L32" s="7"/>
    </row>
    <row r="33" spans="1:12" x14ac:dyDescent="0.25">
      <c r="A33" t="s">
        <v>427</v>
      </c>
      <c r="B33" t="s">
        <v>169</v>
      </c>
      <c r="C33" t="s">
        <v>170</v>
      </c>
      <c r="D33" t="s">
        <v>8</v>
      </c>
      <c r="E33" t="s">
        <v>72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 t="shared" si="1"/>
        <v>0</v>
      </c>
      <c r="L33" s="7"/>
    </row>
    <row r="34" spans="1:12" x14ac:dyDescent="0.25">
      <c r="A34" t="s">
        <v>408</v>
      </c>
      <c r="B34" t="s">
        <v>169</v>
      </c>
      <c r="C34" t="s">
        <v>170</v>
      </c>
      <c r="D34" t="s">
        <v>8</v>
      </c>
      <c r="E34" t="s">
        <v>72</v>
      </c>
      <c r="F34" s="7">
        <v>0</v>
      </c>
      <c r="G34" s="7">
        <v>0</v>
      </c>
      <c r="H34" s="7">
        <v>0</v>
      </c>
      <c r="I34" s="7">
        <v>2063</v>
      </c>
      <c r="J34" s="7">
        <v>0</v>
      </c>
      <c r="K34" s="7">
        <f t="shared" si="1"/>
        <v>0</v>
      </c>
      <c r="L34" s="7"/>
    </row>
    <row r="35" spans="1:12" x14ac:dyDescent="0.25">
      <c r="A35" t="s">
        <v>478</v>
      </c>
      <c r="B35" t="s">
        <v>75</v>
      </c>
      <c r="C35" t="s">
        <v>500</v>
      </c>
      <c r="D35" t="s">
        <v>8</v>
      </c>
      <c r="E35" t="s">
        <v>72</v>
      </c>
      <c r="F35" s="7">
        <v>1188.72</v>
      </c>
      <c r="G35" s="7">
        <v>1191</v>
      </c>
      <c r="H35" s="7">
        <v>1191</v>
      </c>
      <c r="I35" s="7">
        <v>1191</v>
      </c>
      <c r="J35" s="7">
        <v>1191</v>
      </c>
      <c r="K35" s="7">
        <f t="shared" si="1"/>
        <v>0</v>
      </c>
      <c r="L35" s="7"/>
    </row>
    <row r="36" spans="1:12" x14ac:dyDescent="0.25">
      <c r="A36" t="s">
        <v>448</v>
      </c>
      <c r="B36" t="s">
        <v>75</v>
      </c>
      <c r="C36" t="s">
        <v>468</v>
      </c>
      <c r="D36" t="s">
        <v>8</v>
      </c>
      <c r="E36" t="s">
        <v>72</v>
      </c>
      <c r="F36" s="7">
        <v>6638.67</v>
      </c>
      <c r="G36" s="7">
        <v>6747</v>
      </c>
      <c r="H36" s="7">
        <v>6747</v>
      </c>
      <c r="I36" s="7">
        <v>6747</v>
      </c>
      <c r="J36" s="7">
        <v>6747</v>
      </c>
      <c r="K36" s="7">
        <f t="shared" si="1"/>
        <v>0</v>
      </c>
      <c r="L36" s="7"/>
    </row>
    <row r="37" spans="1:12" x14ac:dyDescent="0.25">
      <c r="A37" t="s">
        <v>427</v>
      </c>
      <c r="B37" t="s">
        <v>75</v>
      </c>
      <c r="C37" t="s">
        <v>438</v>
      </c>
      <c r="D37" t="s">
        <v>8</v>
      </c>
      <c r="E37" t="s">
        <v>72</v>
      </c>
      <c r="F37" s="7">
        <v>1733.55</v>
      </c>
      <c r="G37" s="7">
        <v>1786</v>
      </c>
      <c r="H37" s="7">
        <v>1786</v>
      </c>
      <c r="I37" s="7">
        <v>1786</v>
      </c>
      <c r="J37" s="7">
        <v>1786</v>
      </c>
      <c r="K37" s="7">
        <f t="shared" si="1"/>
        <v>0</v>
      </c>
      <c r="L37" s="7"/>
    </row>
    <row r="38" spans="1:12" x14ac:dyDescent="0.25">
      <c r="A38" t="s">
        <v>408</v>
      </c>
      <c r="B38" t="s">
        <v>75</v>
      </c>
      <c r="C38" t="s">
        <v>423</v>
      </c>
      <c r="D38" t="s">
        <v>8</v>
      </c>
      <c r="E38" t="s">
        <v>72</v>
      </c>
      <c r="F38" s="7">
        <v>1188.72</v>
      </c>
      <c r="G38" s="7">
        <v>1191</v>
      </c>
      <c r="H38" s="7">
        <v>1191</v>
      </c>
      <c r="I38" s="7">
        <v>1191</v>
      </c>
      <c r="J38" s="7">
        <v>1191</v>
      </c>
      <c r="K38" s="7">
        <f t="shared" si="1"/>
        <v>0</v>
      </c>
      <c r="L38" s="7"/>
    </row>
    <row r="39" spans="1:12" x14ac:dyDescent="0.25">
      <c r="A39" t="s">
        <v>478</v>
      </c>
      <c r="B39" t="s">
        <v>77</v>
      </c>
      <c r="C39" t="s">
        <v>499</v>
      </c>
      <c r="D39" t="s">
        <v>8</v>
      </c>
      <c r="E39" t="s">
        <v>72</v>
      </c>
      <c r="F39" s="7">
        <v>30615.24</v>
      </c>
      <c r="G39" s="7">
        <v>32035</v>
      </c>
      <c r="H39" s="7">
        <v>32035</v>
      </c>
      <c r="I39" s="7">
        <v>32427</v>
      </c>
      <c r="J39" s="7">
        <v>33066</v>
      </c>
      <c r="K39" s="7">
        <f t="shared" si="1"/>
        <v>0</v>
      </c>
      <c r="L39" s="7"/>
    </row>
    <row r="40" spans="1:12" x14ac:dyDescent="0.25">
      <c r="A40" t="s">
        <v>448</v>
      </c>
      <c r="B40" t="s">
        <v>77</v>
      </c>
      <c r="C40" t="s">
        <v>467</v>
      </c>
      <c r="D40" t="s">
        <v>8</v>
      </c>
      <c r="E40" t="s">
        <v>72</v>
      </c>
      <c r="F40" s="7">
        <v>153427.62</v>
      </c>
      <c r="G40" s="7">
        <v>171857</v>
      </c>
      <c r="H40" s="7">
        <v>171857</v>
      </c>
      <c r="I40" s="7">
        <v>160359</v>
      </c>
      <c r="J40" s="7">
        <v>174416</v>
      </c>
      <c r="K40" s="7">
        <f t="shared" si="1"/>
        <v>0</v>
      </c>
      <c r="L40" s="7"/>
    </row>
    <row r="41" spans="1:12" x14ac:dyDescent="0.25">
      <c r="A41" t="s">
        <v>427</v>
      </c>
      <c r="B41" t="s">
        <v>77</v>
      </c>
      <c r="C41" t="s">
        <v>437</v>
      </c>
      <c r="D41" t="s">
        <v>8</v>
      </c>
      <c r="E41" t="s">
        <v>72</v>
      </c>
      <c r="F41" s="7">
        <v>36843.15</v>
      </c>
      <c r="G41" s="7">
        <v>39894</v>
      </c>
      <c r="H41" s="7">
        <v>39894</v>
      </c>
      <c r="I41" s="7">
        <v>40350</v>
      </c>
      <c r="J41" s="7">
        <v>40297</v>
      </c>
      <c r="K41" s="7">
        <f t="shared" si="1"/>
        <v>0</v>
      </c>
      <c r="L41" s="7"/>
    </row>
    <row r="42" spans="1:12" x14ac:dyDescent="0.25">
      <c r="A42" t="s">
        <v>408</v>
      </c>
      <c r="B42" t="s">
        <v>77</v>
      </c>
      <c r="C42" t="s">
        <v>422</v>
      </c>
      <c r="D42" t="s">
        <v>8</v>
      </c>
      <c r="E42" t="s">
        <v>72</v>
      </c>
      <c r="F42" s="7">
        <v>25770.65</v>
      </c>
      <c r="G42" s="7">
        <v>27689</v>
      </c>
      <c r="H42" s="7">
        <v>27689</v>
      </c>
      <c r="I42" s="7">
        <v>27225</v>
      </c>
      <c r="J42" s="7">
        <v>28021</v>
      </c>
      <c r="K42" s="7">
        <f t="shared" si="1"/>
        <v>0</v>
      </c>
      <c r="L42" s="7"/>
    </row>
    <row r="43" spans="1:12" x14ac:dyDescent="0.25">
      <c r="A43" t="s">
        <v>478</v>
      </c>
      <c r="B43" t="s">
        <v>79</v>
      </c>
      <c r="C43" t="s">
        <v>80</v>
      </c>
      <c r="D43" t="s">
        <v>8</v>
      </c>
      <c r="E43" t="s">
        <v>72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 t="shared" si="1"/>
        <v>0</v>
      </c>
      <c r="L43" s="7"/>
    </row>
    <row r="44" spans="1:12" x14ac:dyDescent="0.25">
      <c r="A44" t="s">
        <v>448</v>
      </c>
      <c r="B44" t="s">
        <v>79</v>
      </c>
      <c r="C44" t="s">
        <v>80</v>
      </c>
      <c r="D44" t="s">
        <v>8</v>
      </c>
      <c r="E44" t="s">
        <v>72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f t="shared" si="1"/>
        <v>0</v>
      </c>
      <c r="L44" s="7"/>
    </row>
    <row r="45" spans="1:12" x14ac:dyDescent="0.25">
      <c r="A45" t="s">
        <v>427</v>
      </c>
      <c r="B45" t="s">
        <v>79</v>
      </c>
      <c r="C45" t="s">
        <v>80</v>
      </c>
      <c r="D45" t="s">
        <v>8</v>
      </c>
      <c r="E45" t="s">
        <v>72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f t="shared" si="1"/>
        <v>0</v>
      </c>
      <c r="L45" s="7"/>
    </row>
    <row r="46" spans="1:12" x14ac:dyDescent="0.25">
      <c r="A46" t="s">
        <v>408</v>
      </c>
      <c r="B46" t="s">
        <v>79</v>
      </c>
      <c r="C46" t="s">
        <v>80</v>
      </c>
      <c r="D46" t="s">
        <v>8</v>
      </c>
      <c r="E46" t="s">
        <v>72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 t="shared" si="1"/>
        <v>0</v>
      </c>
      <c r="L46" s="7"/>
    </row>
    <row r="47" spans="1:12" x14ac:dyDescent="0.25">
      <c r="A47" t="s">
        <v>478</v>
      </c>
      <c r="B47" t="s">
        <v>81</v>
      </c>
      <c r="C47" t="s">
        <v>498</v>
      </c>
      <c r="D47" t="s">
        <v>8</v>
      </c>
      <c r="E47" t="s">
        <v>72</v>
      </c>
      <c r="F47" s="7">
        <v>39450.19</v>
      </c>
      <c r="G47" s="7">
        <v>53182</v>
      </c>
      <c r="H47" s="7">
        <v>53182</v>
      </c>
      <c r="I47" s="7">
        <v>53856</v>
      </c>
      <c r="J47" s="7">
        <v>55586</v>
      </c>
      <c r="K47" s="7">
        <f t="shared" si="1"/>
        <v>0</v>
      </c>
      <c r="L47" s="7"/>
    </row>
    <row r="48" spans="1:12" x14ac:dyDescent="0.25">
      <c r="A48" t="s">
        <v>448</v>
      </c>
      <c r="B48" t="s">
        <v>81</v>
      </c>
      <c r="C48" t="s">
        <v>466</v>
      </c>
      <c r="D48" t="s">
        <v>8</v>
      </c>
      <c r="E48" t="s">
        <v>72</v>
      </c>
      <c r="F48" s="7">
        <v>252096.71</v>
      </c>
      <c r="G48" s="7">
        <v>273821</v>
      </c>
      <c r="H48" s="7">
        <v>273821</v>
      </c>
      <c r="I48" s="7">
        <v>262024</v>
      </c>
      <c r="J48" s="7">
        <v>282049</v>
      </c>
      <c r="K48" s="7">
        <f t="shared" si="1"/>
        <v>0</v>
      </c>
      <c r="L48" s="7"/>
    </row>
    <row r="49" spans="1:12" x14ac:dyDescent="0.25">
      <c r="A49" t="s">
        <v>427</v>
      </c>
      <c r="B49" t="s">
        <v>81</v>
      </c>
      <c r="C49" t="s">
        <v>436</v>
      </c>
      <c r="D49" t="s">
        <v>8</v>
      </c>
      <c r="E49" t="s">
        <v>72</v>
      </c>
      <c r="F49" s="7">
        <v>61289.98</v>
      </c>
      <c r="G49" s="7">
        <v>64073</v>
      </c>
      <c r="H49" s="7">
        <v>64073</v>
      </c>
      <c r="I49" s="7">
        <v>65932</v>
      </c>
      <c r="J49" s="7">
        <v>65675</v>
      </c>
      <c r="K49" s="7">
        <f t="shared" si="1"/>
        <v>0</v>
      </c>
      <c r="L49" s="7"/>
    </row>
    <row r="50" spans="1:12" x14ac:dyDescent="0.25">
      <c r="A50" t="s">
        <v>408</v>
      </c>
      <c r="B50" t="s">
        <v>81</v>
      </c>
      <c r="C50" t="s">
        <v>421</v>
      </c>
      <c r="D50" t="s">
        <v>8</v>
      </c>
      <c r="E50" t="s">
        <v>72</v>
      </c>
      <c r="F50" s="7">
        <v>43059.839999999997</v>
      </c>
      <c r="G50" s="7">
        <v>44351</v>
      </c>
      <c r="H50" s="7">
        <v>44351</v>
      </c>
      <c r="I50" s="7">
        <v>44485</v>
      </c>
      <c r="J50" s="7">
        <v>45532</v>
      </c>
      <c r="K50" s="7">
        <f t="shared" ref="K50:K81" si="4">SUBTOTAL(109,K38:K49)</f>
        <v>0</v>
      </c>
      <c r="L50" s="7"/>
    </row>
    <row r="51" spans="1:12" x14ac:dyDescent="0.25">
      <c r="A51" t="s">
        <v>478</v>
      </c>
      <c r="B51" t="s">
        <v>83</v>
      </c>
      <c r="C51" t="s">
        <v>497</v>
      </c>
      <c r="D51" t="s">
        <v>8</v>
      </c>
      <c r="E51" t="s">
        <v>72</v>
      </c>
      <c r="F51" s="7">
        <v>77113.38</v>
      </c>
      <c r="G51" s="7">
        <v>99489</v>
      </c>
      <c r="H51" s="7">
        <v>99489</v>
      </c>
      <c r="I51" s="7">
        <v>83571</v>
      </c>
      <c r="J51" s="7">
        <v>99489</v>
      </c>
      <c r="K51" s="7">
        <f t="shared" si="4"/>
        <v>0</v>
      </c>
      <c r="L51" s="7"/>
    </row>
    <row r="52" spans="1:12" x14ac:dyDescent="0.25">
      <c r="A52" t="s">
        <v>448</v>
      </c>
      <c r="B52" t="s">
        <v>83</v>
      </c>
      <c r="C52" t="s">
        <v>465</v>
      </c>
      <c r="D52" t="s">
        <v>8</v>
      </c>
      <c r="E52" t="s">
        <v>72</v>
      </c>
      <c r="F52" s="7">
        <v>687551.02</v>
      </c>
      <c r="G52" s="7">
        <v>728302</v>
      </c>
      <c r="H52" s="7">
        <v>728302</v>
      </c>
      <c r="I52" s="7">
        <v>728302</v>
      </c>
      <c r="J52" s="7">
        <v>799242</v>
      </c>
      <c r="K52" s="7">
        <f t="shared" si="4"/>
        <v>0</v>
      </c>
      <c r="L52" s="7"/>
    </row>
    <row r="53" spans="1:12" x14ac:dyDescent="0.25">
      <c r="A53" t="s">
        <v>427</v>
      </c>
      <c r="B53" t="s">
        <v>83</v>
      </c>
      <c r="C53" t="s">
        <v>435</v>
      </c>
      <c r="D53" t="s">
        <v>8</v>
      </c>
      <c r="E53" t="s">
        <v>72</v>
      </c>
      <c r="F53" s="7">
        <v>176400.2</v>
      </c>
      <c r="G53" s="7">
        <v>184176</v>
      </c>
      <c r="H53" s="7">
        <v>184176</v>
      </c>
      <c r="I53" s="7">
        <v>201910</v>
      </c>
      <c r="J53" s="7">
        <v>201911</v>
      </c>
      <c r="K53" s="7">
        <f t="shared" si="4"/>
        <v>0</v>
      </c>
      <c r="L53" s="7"/>
    </row>
    <row r="54" spans="1:12" x14ac:dyDescent="0.25">
      <c r="A54" t="s">
        <v>408</v>
      </c>
      <c r="B54" t="s">
        <v>83</v>
      </c>
      <c r="C54" t="s">
        <v>420</v>
      </c>
      <c r="D54" t="s">
        <v>8</v>
      </c>
      <c r="E54" t="s">
        <v>72</v>
      </c>
      <c r="F54" s="7">
        <v>109509.34</v>
      </c>
      <c r="G54" s="7">
        <v>109231</v>
      </c>
      <c r="H54" s="7">
        <v>109231</v>
      </c>
      <c r="I54" s="7">
        <v>115189</v>
      </c>
      <c r="J54" s="7">
        <v>119365</v>
      </c>
      <c r="K54" s="7">
        <f t="shared" si="4"/>
        <v>0</v>
      </c>
      <c r="L54" s="7"/>
    </row>
    <row r="55" spans="1:12" x14ac:dyDescent="0.25">
      <c r="A55" t="s">
        <v>478</v>
      </c>
      <c r="B55" t="s">
        <v>85</v>
      </c>
      <c r="C55" t="s">
        <v>496</v>
      </c>
      <c r="D55" t="s">
        <v>8</v>
      </c>
      <c r="E55" t="s">
        <v>72</v>
      </c>
      <c r="F55" s="7">
        <v>79.2</v>
      </c>
      <c r="G55" s="7">
        <v>80</v>
      </c>
      <c r="H55" s="7">
        <v>80</v>
      </c>
      <c r="I55" s="7">
        <v>80</v>
      </c>
      <c r="J55" s="7">
        <v>80</v>
      </c>
      <c r="K55" s="7">
        <f t="shared" si="4"/>
        <v>0</v>
      </c>
      <c r="L55" s="7"/>
    </row>
    <row r="56" spans="1:12" x14ac:dyDescent="0.25">
      <c r="A56" t="s">
        <v>448</v>
      </c>
      <c r="B56" t="s">
        <v>85</v>
      </c>
      <c r="C56" t="s">
        <v>464</v>
      </c>
      <c r="D56" t="s">
        <v>8</v>
      </c>
      <c r="E56" t="s">
        <v>72</v>
      </c>
      <c r="F56" s="7">
        <v>52.8</v>
      </c>
      <c r="G56" s="7">
        <v>40</v>
      </c>
      <c r="H56" s="7">
        <v>40</v>
      </c>
      <c r="I56" s="7">
        <v>40</v>
      </c>
      <c r="J56" s="7">
        <v>40</v>
      </c>
      <c r="K56" s="7">
        <f t="shared" si="4"/>
        <v>0</v>
      </c>
      <c r="L56" s="7"/>
    </row>
    <row r="57" spans="1:12" x14ac:dyDescent="0.25">
      <c r="A57" t="s">
        <v>427</v>
      </c>
      <c r="B57" t="s">
        <v>85</v>
      </c>
      <c r="C57" t="s">
        <v>434</v>
      </c>
      <c r="D57" t="s">
        <v>8</v>
      </c>
      <c r="E57" t="s">
        <v>72</v>
      </c>
      <c r="F57" s="7">
        <v>19.8</v>
      </c>
      <c r="G57" s="7">
        <v>27</v>
      </c>
      <c r="H57" s="7">
        <v>27</v>
      </c>
      <c r="I57" s="7">
        <v>27</v>
      </c>
      <c r="J57" s="7">
        <v>27</v>
      </c>
      <c r="K57" s="7">
        <f t="shared" si="4"/>
        <v>0</v>
      </c>
      <c r="L57" s="7"/>
    </row>
    <row r="58" spans="1:12" x14ac:dyDescent="0.25">
      <c r="A58" t="s">
        <v>408</v>
      </c>
      <c r="B58" t="s">
        <v>85</v>
      </c>
      <c r="C58" t="s">
        <v>419</v>
      </c>
      <c r="D58" t="s">
        <v>8</v>
      </c>
      <c r="E58" t="s">
        <v>72</v>
      </c>
      <c r="F58" s="7">
        <v>26.4</v>
      </c>
      <c r="G58" s="7">
        <v>27</v>
      </c>
      <c r="H58" s="7">
        <v>27</v>
      </c>
      <c r="I58" s="7">
        <v>27</v>
      </c>
      <c r="J58" s="7">
        <v>27</v>
      </c>
      <c r="K58" s="7">
        <f t="shared" si="4"/>
        <v>0</v>
      </c>
      <c r="L58" s="7"/>
    </row>
    <row r="59" spans="1:12" x14ac:dyDescent="0.25">
      <c r="A59" t="s">
        <v>478</v>
      </c>
      <c r="B59" t="s">
        <v>87</v>
      </c>
      <c r="C59" t="s">
        <v>495</v>
      </c>
      <c r="D59" t="s">
        <v>8</v>
      </c>
      <c r="E59" t="s">
        <v>72</v>
      </c>
      <c r="F59" s="7">
        <v>742.53</v>
      </c>
      <c r="G59" s="7">
        <v>1750</v>
      </c>
      <c r="H59" s="7">
        <v>1750</v>
      </c>
      <c r="I59" s="7">
        <v>1650</v>
      </c>
      <c r="J59" s="7">
        <v>1750</v>
      </c>
      <c r="K59" s="7">
        <f t="shared" si="4"/>
        <v>0</v>
      </c>
      <c r="L59" s="7"/>
    </row>
    <row r="60" spans="1:12" x14ac:dyDescent="0.25">
      <c r="A60" t="s">
        <v>448</v>
      </c>
      <c r="B60" t="s">
        <v>87</v>
      </c>
      <c r="C60" t="s">
        <v>463</v>
      </c>
      <c r="D60" t="s">
        <v>8</v>
      </c>
      <c r="E60" t="s">
        <v>72</v>
      </c>
      <c r="F60" s="7">
        <v>10377.52</v>
      </c>
      <c r="G60" s="7">
        <v>15000</v>
      </c>
      <c r="H60" s="7">
        <v>15000</v>
      </c>
      <c r="I60" s="7">
        <v>10000</v>
      </c>
      <c r="J60" s="7">
        <v>15000</v>
      </c>
      <c r="K60" s="7">
        <f t="shared" si="4"/>
        <v>0</v>
      </c>
      <c r="L60" s="7"/>
    </row>
    <row r="61" spans="1:12" x14ac:dyDescent="0.25">
      <c r="A61" t="s">
        <v>427</v>
      </c>
      <c r="B61" t="s">
        <v>87</v>
      </c>
      <c r="C61" t="s">
        <v>433</v>
      </c>
      <c r="D61" t="s">
        <v>8</v>
      </c>
      <c r="E61" t="s">
        <v>72</v>
      </c>
      <c r="F61" s="7">
        <v>1523.2</v>
      </c>
      <c r="G61" s="7">
        <v>1700</v>
      </c>
      <c r="H61" s="7">
        <v>1700</v>
      </c>
      <c r="I61" s="7">
        <v>1700</v>
      </c>
      <c r="J61" s="7">
        <v>1700</v>
      </c>
      <c r="K61" s="7">
        <f t="shared" si="4"/>
        <v>0</v>
      </c>
      <c r="L61" s="7"/>
    </row>
    <row r="62" spans="1:12" x14ac:dyDescent="0.25">
      <c r="A62" t="s">
        <v>408</v>
      </c>
      <c r="B62" t="s">
        <v>87</v>
      </c>
      <c r="C62" t="s">
        <v>418</v>
      </c>
      <c r="D62" t="s">
        <v>8</v>
      </c>
      <c r="E62" t="s">
        <v>72</v>
      </c>
      <c r="F62" s="7">
        <v>1081.52</v>
      </c>
      <c r="G62" s="7">
        <v>1500</v>
      </c>
      <c r="H62" s="7">
        <v>1500</v>
      </c>
      <c r="I62" s="7">
        <v>1500</v>
      </c>
      <c r="J62" s="7">
        <v>1500</v>
      </c>
      <c r="K62" s="7">
        <f t="shared" si="4"/>
        <v>0</v>
      </c>
      <c r="L62" s="7"/>
    </row>
    <row r="63" spans="1:12" x14ac:dyDescent="0.25">
      <c r="A63" t="s">
        <v>478</v>
      </c>
      <c r="B63" t="s">
        <v>89</v>
      </c>
      <c r="C63" t="s">
        <v>494</v>
      </c>
      <c r="D63" t="s">
        <v>8</v>
      </c>
      <c r="E63" t="s">
        <v>72</v>
      </c>
      <c r="F63" s="7">
        <v>39.33</v>
      </c>
      <c r="G63" s="7">
        <v>0</v>
      </c>
      <c r="H63" s="7">
        <v>0</v>
      </c>
      <c r="I63" s="7">
        <v>689</v>
      </c>
      <c r="J63" s="7">
        <v>634</v>
      </c>
      <c r="K63" s="7">
        <f t="shared" si="4"/>
        <v>0</v>
      </c>
      <c r="L63" s="7"/>
    </row>
    <row r="64" spans="1:12" x14ac:dyDescent="0.25">
      <c r="A64" t="s">
        <v>448</v>
      </c>
      <c r="B64" t="s">
        <v>89</v>
      </c>
      <c r="C64" t="s">
        <v>462</v>
      </c>
      <c r="D64" t="s">
        <v>8</v>
      </c>
      <c r="E64" t="s">
        <v>72</v>
      </c>
      <c r="F64" s="7">
        <v>273.16000000000003</v>
      </c>
      <c r="G64" s="7">
        <v>0</v>
      </c>
      <c r="H64" s="7">
        <v>0</v>
      </c>
      <c r="I64" s="7">
        <v>3000</v>
      </c>
      <c r="J64" s="7">
        <v>3345</v>
      </c>
      <c r="K64" s="7">
        <f t="shared" si="4"/>
        <v>0</v>
      </c>
      <c r="L64" s="7"/>
    </row>
    <row r="65" spans="1:12" x14ac:dyDescent="0.25">
      <c r="A65" t="s">
        <v>427</v>
      </c>
      <c r="B65" t="s">
        <v>89</v>
      </c>
      <c r="C65" t="s">
        <v>432</v>
      </c>
      <c r="D65" t="s">
        <v>8</v>
      </c>
      <c r="E65" t="s">
        <v>72</v>
      </c>
      <c r="F65" s="7">
        <v>75.209999999999994</v>
      </c>
      <c r="G65" s="7">
        <v>0</v>
      </c>
      <c r="H65" s="7">
        <v>0</v>
      </c>
      <c r="I65" s="7">
        <v>850</v>
      </c>
      <c r="J65" s="7">
        <v>773</v>
      </c>
      <c r="K65" s="7">
        <f t="shared" si="4"/>
        <v>0</v>
      </c>
      <c r="L65" s="7"/>
    </row>
    <row r="66" spans="1:12" x14ac:dyDescent="0.25">
      <c r="A66" t="s">
        <v>408</v>
      </c>
      <c r="B66" t="s">
        <v>89</v>
      </c>
      <c r="C66" t="s">
        <v>417</v>
      </c>
      <c r="D66" t="s">
        <v>8</v>
      </c>
      <c r="E66" t="s">
        <v>72</v>
      </c>
      <c r="F66" s="7">
        <v>52.76</v>
      </c>
      <c r="G66" s="7">
        <v>0</v>
      </c>
      <c r="H66" s="7">
        <v>0</v>
      </c>
      <c r="I66" s="7">
        <v>560</v>
      </c>
      <c r="J66" s="7">
        <v>537</v>
      </c>
      <c r="K66" s="7">
        <f t="shared" si="4"/>
        <v>0</v>
      </c>
      <c r="L66" s="7"/>
    </row>
    <row r="67" spans="1:12" s="1" customFormat="1" x14ac:dyDescent="0.25">
      <c r="C67" s="1" t="s">
        <v>1252</v>
      </c>
      <c r="F67" s="6">
        <f>SUBTOTAL(109,F32:F66)</f>
        <v>1720538.14</v>
      </c>
      <c r="G67" s="6">
        <f t="shared" ref="G67:K67" si="5">SUBTOTAL(109,G32:G66)</f>
        <v>1859139</v>
      </c>
      <c r="H67" s="6">
        <f t="shared" si="5"/>
        <v>1859139</v>
      </c>
      <c r="I67" s="6">
        <f t="shared" si="5"/>
        <v>1848731</v>
      </c>
      <c r="J67" s="6">
        <f t="shared" si="5"/>
        <v>1980977</v>
      </c>
      <c r="K67" s="6">
        <f t="shared" si="5"/>
        <v>0</v>
      </c>
      <c r="L67" s="6"/>
    </row>
    <row r="68" spans="1:12" x14ac:dyDescent="0.25">
      <c r="K68" s="7">
        <f t="shared" si="4"/>
        <v>0</v>
      </c>
      <c r="L68" s="7"/>
    </row>
    <row r="69" spans="1:12" x14ac:dyDescent="0.25">
      <c r="A69" t="s">
        <v>478</v>
      </c>
      <c r="B69" t="s">
        <v>91</v>
      </c>
      <c r="C69" t="s">
        <v>493</v>
      </c>
      <c r="D69" t="s">
        <v>8</v>
      </c>
      <c r="E69" t="s">
        <v>72</v>
      </c>
      <c r="F69" s="7">
        <v>1693.04</v>
      </c>
      <c r="G69" s="7">
        <v>2260</v>
      </c>
      <c r="H69" s="7">
        <v>2260</v>
      </c>
      <c r="I69" s="7">
        <v>2260</v>
      </c>
      <c r="J69" s="7">
        <v>2260</v>
      </c>
      <c r="K69" s="7">
        <f t="shared" si="4"/>
        <v>0</v>
      </c>
      <c r="L69" s="7"/>
    </row>
    <row r="70" spans="1:12" x14ac:dyDescent="0.25">
      <c r="A70" t="s">
        <v>473</v>
      </c>
      <c r="B70" t="s">
        <v>91</v>
      </c>
      <c r="C70" t="s">
        <v>208</v>
      </c>
      <c r="D70" t="s">
        <v>8</v>
      </c>
      <c r="E70" t="s">
        <v>72</v>
      </c>
      <c r="F70" s="7">
        <v>154846.54999999999</v>
      </c>
      <c r="G70" s="7">
        <v>172714</v>
      </c>
      <c r="H70" s="7">
        <v>172714</v>
      </c>
      <c r="I70" s="7">
        <v>181674</v>
      </c>
      <c r="J70" s="7">
        <v>181550</v>
      </c>
      <c r="K70" s="7">
        <f t="shared" si="4"/>
        <v>0</v>
      </c>
      <c r="L70" s="7"/>
    </row>
    <row r="71" spans="1:12" x14ac:dyDescent="0.25">
      <c r="A71" t="s">
        <v>448</v>
      </c>
      <c r="B71" t="s">
        <v>91</v>
      </c>
      <c r="C71" t="s">
        <v>461</v>
      </c>
      <c r="D71" t="s">
        <v>8</v>
      </c>
      <c r="E71" t="s">
        <v>72</v>
      </c>
      <c r="F71" s="7">
        <v>165962.14000000001</v>
      </c>
      <c r="G71" s="7">
        <v>118011</v>
      </c>
      <c r="H71" s="7">
        <v>208011</v>
      </c>
      <c r="I71" s="7">
        <v>201511</v>
      </c>
      <c r="J71" s="7">
        <v>118011</v>
      </c>
      <c r="K71" s="7">
        <f t="shared" si="4"/>
        <v>0</v>
      </c>
      <c r="L71" s="7"/>
    </row>
    <row r="72" spans="1:12" x14ac:dyDescent="0.25">
      <c r="A72" t="s">
        <v>427</v>
      </c>
      <c r="B72" t="s">
        <v>91</v>
      </c>
      <c r="C72" t="s">
        <v>431</v>
      </c>
      <c r="D72" t="s">
        <v>8</v>
      </c>
      <c r="E72" t="s">
        <v>72</v>
      </c>
      <c r="F72" s="7">
        <v>882.98</v>
      </c>
      <c r="G72" s="7">
        <v>1000</v>
      </c>
      <c r="H72" s="7">
        <v>1000</v>
      </c>
      <c r="I72" s="7">
        <v>1000</v>
      </c>
      <c r="J72" s="7">
        <v>1000</v>
      </c>
      <c r="K72" s="7">
        <f t="shared" si="4"/>
        <v>0</v>
      </c>
      <c r="L72" s="7"/>
    </row>
    <row r="73" spans="1:12" x14ac:dyDescent="0.25">
      <c r="A73" t="s">
        <v>400</v>
      </c>
      <c r="B73" t="s">
        <v>91</v>
      </c>
      <c r="C73" t="s">
        <v>406</v>
      </c>
      <c r="D73" t="s">
        <v>8</v>
      </c>
      <c r="E73" t="s">
        <v>72</v>
      </c>
      <c r="F73" s="7">
        <v>9002.44</v>
      </c>
      <c r="G73" s="7">
        <v>6200</v>
      </c>
      <c r="H73" s="7">
        <v>6200</v>
      </c>
      <c r="I73" s="7">
        <v>6200</v>
      </c>
      <c r="J73" s="7">
        <v>6200</v>
      </c>
      <c r="K73" s="7">
        <f t="shared" si="4"/>
        <v>0</v>
      </c>
      <c r="L73" s="7"/>
    </row>
    <row r="74" spans="1:12" x14ac:dyDescent="0.25">
      <c r="A74" t="s">
        <v>473</v>
      </c>
      <c r="B74" t="s">
        <v>476</v>
      </c>
      <c r="C74" t="s">
        <v>475</v>
      </c>
      <c r="D74" t="s">
        <v>8</v>
      </c>
      <c r="E74" t="s">
        <v>72</v>
      </c>
      <c r="F74" s="7">
        <v>21639.94</v>
      </c>
      <c r="G74" s="7">
        <v>0</v>
      </c>
      <c r="H74" s="7">
        <v>0</v>
      </c>
      <c r="I74" s="7">
        <v>0</v>
      </c>
      <c r="J74" s="7">
        <v>0</v>
      </c>
      <c r="K74" s="7">
        <f t="shared" si="4"/>
        <v>0</v>
      </c>
      <c r="L74" s="7"/>
    </row>
    <row r="75" spans="1:12" x14ac:dyDescent="0.25">
      <c r="A75" t="s">
        <v>408</v>
      </c>
      <c r="B75" t="s">
        <v>290</v>
      </c>
      <c r="C75" t="s">
        <v>416</v>
      </c>
      <c r="D75" t="s">
        <v>8</v>
      </c>
      <c r="E75" t="s">
        <v>72</v>
      </c>
      <c r="F75" s="7">
        <v>76.66</v>
      </c>
      <c r="G75" s="7">
        <v>100</v>
      </c>
      <c r="H75" s="7">
        <v>100</v>
      </c>
      <c r="I75" s="7">
        <v>50</v>
      </c>
      <c r="J75" s="7">
        <v>100</v>
      </c>
      <c r="K75" s="7">
        <f t="shared" si="4"/>
        <v>0</v>
      </c>
      <c r="L75" s="7"/>
    </row>
    <row r="76" spans="1:12" x14ac:dyDescent="0.25">
      <c r="A76" t="s">
        <v>400</v>
      </c>
      <c r="B76" t="s">
        <v>290</v>
      </c>
      <c r="C76" t="s">
        <v>405</v>
      </c>
      <c r="D76" t="s">
        <v>8</v>
      </c>
      <c r="E76" t="s">
        <v>72</v>
      </c>
      <c r="F76" s="7">
        <v>14.92</v>
      </c>
      <c r="G76" s="7">
        <v>0</v>
      </c>
      <c r="H76" s="7">
        <v>0</v>
      </c>
      <c r="I76" s="7">
        <v>0</v>
      </c>
      <c r="J76" s="7">
        <v>0</v>
      </c>
      <c r="K76" s="7">
        <f t="shared" si="4"/>
        <v>0</v>
      </c>
      <c r="L76" s="7"/>
    </row>
    <row r="77" spans="1:12" x14ac:dyDescent="0.25">
      <c r="A77" t="s">
        <v>478</v>
      </c>
      <c r="B77" t="s">
        <v>93</v>
      </c>
      <c r="C77" t="s">
        <v>492</v>
      </c>
      <c r="D77" t="s">
        <v>8</v>
      </c>
      <c r="E77" t="s">
        <v>72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f t="shared" si="4"/>
        <v>0</v>
      </c>
      <c r="L77" s="7"/>
    </row>
    <row r="78" spans="1:12" x14ac:dyDescent="0.25">
      <c r="A78" t="s">
        <v>448</v>
      </c>
      <c r="B78" t="s">
        <v>93</v>
      </c>
      <c r="C78" t="s">
        <v>460</v>
      </c>
      <c r="D78" t="s">
        <v>8</v>
      </c>
      <c r="E78" t="s">
        <v>72</v>
      </c>
      <c r="F78" s="7">
        <v>4740.0200000000004</v>
      </c>
      <c r="G78" s="7">
        <v>0</v>
      </c>
      <c r="H78" s="7">
        <v>0</v>
      </c>
      <c r="I78" s="7">
        <v>1169</v>
      </c>
      <c r="J78" s="7">
        <v>0</v>
      </c>
      <c r="K78" s="7">
        <f t="shared" si="4"/>
        <v>0</v>
      </c>
      <c r="L78" s="7"/>
    </row>
    <row r="79" spans="1:12" x14ac:dyDescent="0.25">
      <c r="A79" t="s">
        <v>400</v>
      </c>
      <c r="B79" t="s">
        <v>93</v>
      </c>
      <c r="C79" t="s">
        <v>404</v>
      </c>
      <c r="D79" t="s">
        <v>8</v>
      </c>
      <c r="E79" t="s">
        <v>72</v>
      </c>
      <c r="F79" s="7">
        <v>5883.1</v>
      </c>
      <c r="G79" s="7">
        <v>0</v>
      </c>
      <c r="H79" s="7">
        <v>0</v>
      </c>
      <c r="I79" s="7">
        <v>0</v>
      </c>
      <c r="J79" s="7">
        <v>0</v>
      </c>
      <c r="K79" s="7">
        <f t="shared" si="4"/>
        <v>0</v>
      </c>
      <c r="L79" s="7"/>
    </row>
    <row r="80" spans="1:12" s="1" customFormat="1" x14ac:dyDescent="0.25">
      <c r="C80" s="1" t="s">
        <v>1251</v>
      </c>
      <c r="F80" s="6">
        <f>SUBTOTAL(109,F69:F79)</f>
        <v>364741.78999999992</v>
      </c>
      <c r="G80" s="6">
        <f t="shared" ref="G80:J80" si="6">SUBTOTAL(109,G69:G79)</f>
        <v>300285</v>
      </c>
      <c r="H80" s="6">
        <f t="shared" si="6"/>
        <v>390285</v>
      </c>
      <c r="I80" s="6">
        <f t="shared" si="6"/>
        <v>393864</v>
      </c>
      <c r="J80" s="6">
        <f t="shared" si="6"/>
        <v>309121</v>
      </c>
      <c r="K80" s="6">
        <f>SUBTOTAL(109,K69:K79)</f>
        <v>0</v>
      </c>
      <c r="L80" s="6"/>
    </row>
    <row r="81" spans="1:12" x14ac:dyDescent="0.25">
      <c r="K81" s="7">
        <f t="shared" si="4"/>
        <v>0</v>
      </c>
      <c r="L81" s="7"/>
    </row>
    <row r="82" spans="1:12" x14ac:dyDescent="0.25">
      <c r="A82" t="s">
        <v>478</v>
      </c>
      <c r="B82" t="s">
        <v>95</v>
      </c>
      <c r="C82" t="s">
        <v>491</v>
      </c>
      <c r="D82" t="s">
        <v>8</v>
      </c>
      <c r="E82" t="s">
        <v>72</v>
      </c>
      <c r="F82" s="7">
        <v>258.24</v>
      </c>
      <c r="G82" s="7">
        <v>600</v>
      </c>
      <c r="H82" s="7">
        <v>600</v>
      </c>
      <c r="I82" s="7">
        <v>920</v>
      </c>
      <c r="J82" s="7">
        <v>1090</v>
      </c>
      <c r="K82" s="7">
        <f t="shared" ref="K82:K113" si="7">SUBTOTAL(109,K70:K81)</f>
        <v>0</v>
      </c>
      <c r="L82" s="7"/>
    </row>
    <row r="83" spans="1:12" x14ac:dyDescent="0.25">
      <c r="A83" t="s">
        <v>473</v>
      </c>
      <c r="B83" t="s">
        <v>95</v>
      </c>
      <c r="C83" t="s">
        <v>474</v>
      </c>
      <c r="D83" t="s">
        <v>8</v>
      </c>
      <c r="E83" t="s">
        <v>72</v>
      </c>
      <c r="F83" s="7">
        <v>253092.77</v>
      </c>
      <c r="G83" s="7">
        <v>265171</v>
      </c>
      <c r="H83" s="7">
        <v>265171</v>
      </c>
      <c r="I83" s="7">
        <v>261292</v>
      </c>
      <c r="J83" s="7">
        <v>265303</v>
      </c>
      <c r="K83" s="7">
        <f t="shared" si="7"/>
        <v>0</v>
      </c>
      <c r="L83" s="7"/>
    </row>
    <row r="84" spans="1:12" x14ac:dyDescent="0.25">
      <c r="A84" t="s">
        <v>448</v>
      </c>
      <c r="B84" t="s">
        <v>95</v>
      </c>
      <c r="C84" t="s">
        <v>459</v>
      </c>
      <c r="D84" t="s">
        <v>8</v>
      </c>
      <c r="E84" t="s">
        <v>72</v>
      </c>
      <c r="F84" s="7">
        <v>911096.6</v>
      </c>
      <c r="G84" s="7">
        <v>950054</v>
      </c>
      <c r="H84" s="7">
        <v>980054</v>
      </c>
      <c r="I84" s="7">
        <v>979735</v>
      </c>
      <c r="J84" s="7">
        <v>950054</v>
      </c>
      <c r="K84" s="7">
        <f t="shared" si="7"/>
        <v>0</v>
      </c>
      <c r="L84" s="7"/>
    </row>
    <row r="85" spans="1:12" x14ac:dyDescent="0.25">
      <c r="A85" t="s">
        <v>408</v>
      </c>
      <c r="B85" t="s">
        <v>95</v>
      </c>
      <c r="C85" t="s">
        <v>415</v>
      </c>
      <c r="D85" t="s">
        <v>8</v>
      </c>
      <c r="E85" t="s">
        <v>72</v>
      </c>
      <c r="F85" s="7">
        <v>14</v>
      </c>
      <c r="G85" s="7">
        <v>0</v>
      </c>
      <c r="H85" s="7">
        <v>0</v>
      </c>
      <c r="I85" s="7">
        <v>0</v>
      </c>
      <c r="J85" s="7">
        <v>0</v>
      </c>
      <c r="K85" s="7">
        <f t="shared" si="7"/>
        <v>0</v>
      </c>
      <c r="L85" s="7"/>
    </row>
    <row r="86" spans="1:12" x14ac:dyDescent="0.25">
      <c r="A86" t="s">
        <v>400</v>
      </c>
      <c r="B86" t="s">
        <v>95</v>
      </c>
      <c r="C86" t="s">
        <v>403</v>
      </c>
      <c r="D86" t="s">
        <v>8</v>
      </c>
      <c r="E86" t="s">
        <v>72</v>
      </c>
      <c r="F86" s="7">
        <v>0</v>
      </c>
      <c r="G86" s="7">
        <v>250</v>
      </c>
      <c r="H86" s="7">
        <v>250</v>
      </c>
      <c r="I86" s="7">
        <v>250</v>
      </c>
      <c r="J86" s="7">
        <v>250</v>
      </c>
      <c r="K86" s="7">
        <f t="shared" si="7"/>
        <v>0</v>
      </c>
      <c r="L86" s="7"/>
    </row>
    <row r="87" spans="1:12" s="1" customFormat="1" x14ac:dyDescent="0.25">
      <c r="C87" s="1" t="s">
        <v>1250</v>
      </c>
      <c r="F87" s="6">
        <f>SUBTOTAL(109,F82:F86)</f>
        <v>1164461.6099999999</v>
      </c>
      <c r="G87" s="6">
        <f t="shared" ref="G87:K87" si="8">SUBTOTAL(109,G82:G86)</f>
        <v>1216075</v>
      </c>
      <c r="H87" s="6">
        <f t="shared" si="8"/>
        <v>1246075</v>
      </c>
      <c r="I87" s="6">
        <f t="shared" si="8"/>
        <v>1242197</v>
      </c>
      <c r="J87" s="6">
        <f t="shared" si="8"/>
        <v>1216697</v>
      </c>
      <c r="K87" s="6">
        <f t="shared" si="8"/>
        <v>0</v>
      </c>
      <c r="L87" s="6"/>
    </row>
    <row r="88" spans="1:12" x14ac:dyDescent="0.25">
      <c r="K88" s="7">
        <f t="shared" si="7"/>
        <v>0</v>
      </c>
      <c r="L88" s="7"/>
    </row>
    <row r="89" spans="1:12" x14ac:dyDescent="0.25">
      <c r="A89" t="s">
        <v>478</v>
      </c>
      <c r="B89" t="s">
        <v>97</v>
      </c>
      <c r="C89" t="s">
        <v>98</v>
      </c>
      <c r="D89" t="s">
        <v>8</v>
      </c>
      <c r="E89" t="s">
        <v>72</v>
      </c>
      <c r="F89" s="7">
        <v>2535.11</v>
      </c>
      <c r="G89" s="7">
        <v>2600</v>
      </c>
      <c r="H89" s="7">
        <v>2600</v>
      </c>
      <c r="I89" s="7">
        <v>1350</v>
      </c>
      <c r="J89" s="7">
        <v>2600</v>
      </c>
      <c r="K89" s="7">
        <f t="shared" si="7"/>
        <v>0</v>
      </c>
      <c r="L89" s="7"/>
    </row>
    <row r="90" spans="1:12" x14ac:dyDescent="0.25">
      <c r="A90" t="s">
        <v>448</v>
      </c>
      <c r="B90" t="s">
        <v>97</v>
      </c>
      <c r="C90" t="s">
        <v>98</v>
      </c>
      <c r="D90" t="s">
        <v>8</v>
      </c>
      <c r="E90" t="s">
        <v>72</v>
      </c>
      <c r="F90" s="7">
        <v>6550.24</v>
      </c>
      <c r="G90" s="7">
        <v>6000</v>
      </c>
      <c r="H90" s="7">
        <v>6000</v>
      </c>
      <c r="I90" s="7">
        <v>2500</v>
      </c>
      <c r="J90" s="7">
        <v>4721</v>
      </c>
      <c r="K90" s="7">
        <f t="shared" si="7"/>
        <v>0</v>
      </c>
      <c r="L90" s="7"/>
    </row>
    <row r="91" spans="1:12" x14ac:dyDescent="0.25">
      <c r="A91" t="s">
        <v>427</v>
      </c>
      <c r="B91" t="s">
        <v>97</v>
      </c>
      <c r="C91" t="s">
        <v>98</v>
      </c>
      <c r="D91" t="s">
        <v>8</v>
      </c>
      <c r="E91" t="s">
        <v>72</v>
      </c>
      <c r="F91" s="7">
        <v>1023.57</v>
      </c>
      <c r="G91" s="7">
        <v>1050</v>
      </c>
      <c r="H91" s="7">
        <v>1050</v>
      </c>
      <c r="I91" s="7">
        <v>320</v>
      </c>
      <c r="J91" s="7">
        <v>1050</v>
      </c>
      <c r="K91" s="7">
        <f t="shared" si="7"/>
        <v>0</v>
      </c>
      <c r="L91" s="7"/>
    </row>
    <row r="92" spans="1:12" x14ac:dyDescent="0.25">
      <c r="A92" t="s">
        <v>408</v>
      </c>
      <c r="B92" t="s">
        <v>97</v>
      </c>
      <c r="C92" t="s">
        <v>98</v>
      </c>
      <c r="D92" t="s">
        <v>8</v>
      </c>
      <c r="E92" t="s">
        <v>72</v>
      </c>
      <c r="F92" s="7">
        <v>1040.8399999999999</v>
      </c>
      <c r="G92" s="7">
        <v>1100</v>
      </c>
      <c r="H92" s="7">
        <v>1100</v>
      </c>
      <c r="I92" s="7">
        <v>1152</v>
      </c>
      <c r="J92" s="7">
        <v>1100</v>
      </c>
      <c r="K92" s="7">
        <f t="shared" si="7"/>
        <v>0</v>
      </c>
      <c r="L92" s="7"/>
    </row>
    <row r="93" spans="1:12" x14ac:dyDescent="0.25">
      <c r="A93" t="s">
        <v>478</v>
      </c>
      <c r="B93" t="s">
        <v>99</v>
      </c>
      <c r="C93" t="s">
        <v>490</v>
      </c>
      <c r="D93" t="s">
        <v>8</v>
      </c>
      <c r="E93" t="s">
        <v>72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f t="shared" si="7"/>
        <v>0</v>
      </c>
      <c r="L93" s="7"/>
    </row>
    <row r="94" spans="1:12" x14ac:dyDescent="0.25">
      <c r="A94" t="s">
        <v>448</v>
      </c>
      <c r="B94" t="s">
        <v>99</v>
      </c>
      <c r="C94" t="s">
        <v>458</v>
      </c>
      <c r="D94" t="s">
        <v>8</v>
      </c>
      <c r="E94" t="s">
        <v>72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f t="shared" si="7"/>
        <v>0</v>
      </c>
      <c r="L94" s="7"/>
    </row>
    <row r="95" spans="1:12" x14ac:dyDescent="0.25">
      <c r="A95" t="s">
        <v>427</v>
      </c>
      <c r="B95" t="s">
        <v>99</v>
      </c>
      <c r="C95" t="s">
        <v>430</v>
      </c>
      <c r="D95" t="s">
        <v>8</v>
      </c>
      <c r="E95" t="s">
        <v>72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f t="shared" si="7"/>
        <v>0</v>
      </c>
      <c r="L95" s="7"/>
    </row>
    <row r="96" spans="1:12" x14ac:dyDescent="0.25">
      <c r="A96" t="s">
        <v>408</v>
      </c>
      <c r="B96" t="s">
        <v>99</v>
      </c>
      <c r="C96" t="s">
        <v>414</v>
      </c>
      <c r="D96" t="s">
        <v>8</v>
      </c>
      <c r="E96" t="s">
        <v>72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f t="shared" si="7"/>
        <v>0</v>
      </c>
      <c r="L96" s="7"/>
    </row>
    <row r="97" spans="1:12" x14ac:dyDescent="0.25">
      <c r="A97" t="s">
        <v>478</v>
      </c>
      <c r="B97" t="s">
        <v>101</v>
      </c>
      <c r="C97" t="s">
        <v>489</v>
      </c>
      <c r="D97" t="s">
        <v>8</v>
      </c>
      <c r="E97" t="s">
        <v>72</v>
      </c>
      <c r="F97" s="7">
        <v>239.21</v>
      </c>
      <c r="G97" s="7">
        <v>250</v>
      </c>
      <c r="H97" s="7">
        <v>250</v>
      </c>
      <c r="I97" s="7">
        <v>250</v>
      </c>
      <c r="J97" s="7">
        <v>250</v>
      </c>
      <c r="K97" s="7">
        <f t="shared" si="7"/>
        <v>0</v>
      </c>
      <c r="L97" s="7"/>
    </row>
    <row r="98" spans="1:12" x14ac:dyDescent="0.25">
      <c r="A98" t="s">
        <v>408</v>
      </c>
      <c r="B98" t="s">
        <v>101</v>
      </c>
      <c r="C98" t="s">
        <v>413</v>
      </c>
      <c r="D98" t="s">
        <v>8</v>
      </c>
      <c r="E98" t="s">
        <v>72</v>
      </c>
      <c r="F98" s="7">
        <v>3973.66</v>
      </c>
      <c r="G98" s="7">
        <v>15000</v>
      </c>
      <c r="H98" s="7">
        <v>15000</v>
      </c>
      <c r="I98" s="7">
        <v>15000</v>
      </c>
      <c r="J98" s="7">
        <v>15000</v>
      </c>
      <c r="K98" s="7">
        <f t="shared" si="7"/>
        <v>0</v>
      </c>
      <c r="L98" s="7"/>
    </row>
    <row r="99" spans="1:12" x14ac:dyDescent="0.25">
      <c r="A99" t="s">
        <v>400</v>
      </c>
      <c r="B99" t="s">
        <v>101</v>
      </c>
      <c r="C99" t="s">
        <v>402</v>
      </c>
      <c r="D99" t="s">
        <v>8</v>
      </c>
      <c r="E99" t="s">
        <v>72</v>
      </c>
      <c r="F99" s="7">
        <v>11370.3</v>
      </c>
      <c r="G99" s="7">
        <v>15000</v>
      </c>
      <c r="H99" s="7">
        <v>15000</v>
      </c>
      <c r="I99" s="7">
        <v>15000</v>
      </c>
      <c r="J99" s="7">
        <v>15000</v>
      </c>
      <c r="K99" s="7">
        <f t="shared" si="7"/>
        <v>0</v>
      </c>
      <c r="L99" s="7"/>
    </row>
    <row r="100" spans="1:12" x14ac:dyDescent="0.25">
      <c r="A100" t="s">
        <v>448</v>
      </c>
      <c r="B100" t="s">
        <v>103</v>
      </c>
      <c r="C100" t="s">
        <v>457</v>
      </c>
      <c r="D100" t="s">
        <v>8</v>
      </c>
      <c r="E100" t="s">
        <v>72</v>
      </c>
      <c r="F100" s="7">
        <v>247.26</v>
      </c>
      <c r="G100" s="7">
        <v>100</v>
      </c>
      <c r="H100" s="7">
        <v>100</v>
      </c>
      <c r="I100" s="7">
        <v>185</v>
      </c>
      <c r="J100" s="7">
        <v>185</v>
      </c>
      <c r="K100" s="7">
        <f t="shared" si="7"/>
        <v>0</v>
      </c>
      <c r="L100" s="7"/>
    </row>
    <row r="101" spans="1:12" x14ac:dyDescent="0.25">
      <c r="A101" t="s">
        <v>400</v>
      </c>
      <c r="B101" t="s">
        <v>103</v>
      </c>
      <c r="C101" t="s">
        <v>258</v>
      </c>
      <c r="D101" t="s">
        <v>8</v>
      </c>
      <c r="E101" t="s">
        <v>72</v>
      </c>
      <c r="F101" s="7">
        <v>0</v>
      </c>
      <c r="G101" s="7">
        <v>600</v>
      </c>
      <c r="H101" s="7">
        <v>600</v>
      </c>
      <c r="I101" s="7">
        <v>0</v>
      </c>
      <c r="J101" s="7">
        <v>600</v>
      </c>
      <c r="K101" s="7">
        <f t="shared" si="7"/>
        <v>0</v>
      </c>
      <c r="L101" s="7"/>
    </row>
    <row r="102" spans="1:12" x14ac:dyDescent="0.25">
      <c r="A102" t="s">
        <v>478</v>
      </c>
      <c r="B102" t="s">
        <v>105</v>
      </c>
      <c r="C102" t="s">
        <v>488</v>
      </c>
      <c r="D102" t="s">
        <v>8</v>
      </c>
      <c r="E102" t="s">
        <v>72</v>
      </c>
      <c r="F102" s="7">
        <v>100</v>
      </c>
      <c r="G102" s="7">
        <v>0</v>
      </c>
      <c r="H102" s="7">
        <v>0</v>
      </c>
      <c r="I102" s="7">
        <v>0</v>
      </c>
      <c r="J102" s="7">
        <v>0</v>
      </c>
      <c r="K102" s="7">
        <f t="shared" si="7"/>
        <v>0</v>
      </c>
      <c r="L102" s="7"/>
    </row>
    <row r="103" spans="1:12" x14ac:dyDescent="0.25">
      <c r="A103" t="s">
        <v>448</v>
      </c>
      <c r="B103" t="s">
        <v>185</v>
      </c>
      <c r="C103" t="s">
        <v>456</v>
      </c>
      <c r="D103" t="s">
        <v>8</v>
      </c>
      <c r="E103" t="s">
        <v>72</v>
      </c>
      <c r="F103" s="7">
        <v>2215.48</v>
      </c>
      <c r="G103" s="7">
        <v>2000</v>
      </c>
      <c r="H103" s="7">
        <v>2000</v>
      </c>
      <c r="I103" s="7">
        <v>2250</v>
      </c>
      <c r="J103" s="7">
        <v>2250</v>
      </c>
      <c r="K103" s="7">
        <f t="shared" si="7"/>
        <v>0</v>
      </c>
      <c r="L103" s="7"/>
    </row>
    <row r="104" spans="1:12" x14ac:dyDescent="0.25">
      <c r="A104" t="s">
        <v>448</v>
      </c>
      <c r="B104" t="s">
        <v>107</v>
      </c>
      <c r="C104" t="s">
        <v>455</v>
      </c>
      <c r="D104" t="s">
        <v>8</v>
      </c>
      <c r="E104" t="s">
        <v>72</v>
      </c>
      <c r="F104" s="7">
        <v>4208.03</v>
      </c>
      <c r="G104" s="7">
        <v>3600</v>
      </c>
      <c r="H104" s="7">
        <v>3600</v>
      </c>
      <c r="I104" s="7">
        <v>4080</v>
      </c>
      <c r="J104" s="7">
        <v>4100</v>
      </c>
      <c r="K104" s="7">
        <f t="shared" si="7"/>
        <v>0</v>
      </c>
      <c r="L104" s="7"/>
    </row>
    <row r="105" spans="1:12" x14ac:dyDescent="0.25">
      <c r="A105" t="s">
        <v>478</v>
      </c>
      <c r="B105" t="s">
        <v>109</v>
      </c>
      <c r="C105" t="s">
        <v>487</v>
      </c>
      <c r="D105" t="s">
        <v>8</v>
      </c>
      <c r="E105" t="s">
        <v>72</v>
      </c>
      <c r="F105" s="7">
        <v>0</v>
      </c>
      <c r="G105" s="7">
        <v>100</v>
      </c>
      <c r="H105" s="7">
        <v>100</v>
      </c>
      <c r="I105" s="7">
        <v>205</v>
      </c>
      <c r="J105" s="7">
        <v>200</v>
      </c>
      <c r="K105" s="7">
        <f t="shared" si="7"/>
        <v>0</v>
      </c>
      <c r="L105" s="7"/>
    </row>
    <row r="106" spans="1:12" x14ac:dyDescent="0.25">
      <c r="A106" t="s">
        <v>473</v>
      </c>
      <c r="B106" t="s">
        <v>109</v>
      </c>
      <c r="C106" t="s">
        <v>472</v>
      </c>
      <c r="D106" t="s">
        <v>8</v>
      </c>
      <c r="E106" t="s">
        <v>72</v>
      </c>
      <c r="F106" s="7">
        <v>400</v>
      </c>
      <c r="G106" s="7">
        <v>400</v>
      </c>
      <c r="H106" s="7">
        <v>400</v>
      </c>
      <c r="I106" s="7">
        <v>400</v>
      </c>
      <c r="J106" s="7">
        <v>400</v>
      </c>
      <c r="K106" s="7">
        <f t="shared" si="7"/>
        <v>0</v>
      </c>
      <c r="L106" s="7"/>
    </row>
    <row r="107" spans="1:12" x14ac:dyDescent="0.25">
      <c r="A107" t="s">
        <v>448</v>
      </c>
      <c r="B107" t="s">
        <v>109</v>
      </c>
      <c r="C107" t="s">
        <v>454</v>
      </c>
      <c r="D107" t="s">
        <v>8</v>
      </c>
      <c r="E107" t="s">
        <v>72</v>
      </c>
      <c r="F107" s="7">
        <v>210.63</v>
      </c>
      <c r="G107" s="7">
        <v>400</v>
      </c>
      <c r="H107" s="7">
        <v>400</v>
      </c>
      <c r="I107" s="7">
        <v>1407</v>
      </c>
      <c r="J107" s="7">
        <v>400</v>
      </c>
      <c r="K107" s="7">
        <f t="shared" si="7"/>
        <v>0</v>
      </c>
      <c r="L107" s="7"/>
    </row>
    <row r="108" spans="1:12" x14ac:dyDescent="0.25">
      <c r="A108" t="s">
        <v>408</v>
      </c>
      <c r="B108" t="s">
        <v>109</v>
      </c>
      <c r="C108" t="s">
        <v>214</v>
      </c>
      <c r="D108" t="s">
        <v>8</v>
      </c>
      <c r="E108" t="s">
        <v>72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f t="shared" si="7"/>
        <v>0</v>
      </c>
      <c r="L108" s="7"/>
    </row>
    <row r="109" spans="1:12" x14ac:dyDescent="0.25">
      <c r="A109" t="s">
        <v>400</v>
      </c>
      <c r="B109" t="s">
        <v>109</v>
      </c>
      <c r="C109" t="s">
        <v>214</v>
      </c>
      <c r="D109" t="s">
        <v>8</v>
      </c>
      <c r="E109" t="s">
        <v>72</v>
      </c>
      <c r="F109" s="7">
        <v>22365.71</v>
      </c>
      <c r="G109" s="7">
        <v>19900</v>
      </c>
      <c r="H109" s="7">
        <v>21994</v>
      </c>
      <c r="I109" s="7">
        <v>19900</v>
      </c>
      <c r="J109" s="7">
        <v>19900</v>
      </c>
      <c r="K109" s="7">
        <f t="shared" si="7"/>
        <v>0</v>
      </c>
      <c r="L109" s="7"/>
    </row>
    <row r="110" spans="1:12" x14ac:dyDescent="0.25">
      <c r="A110" t="s">
        <v>400</v>
      </c>
      <c r="B110" t="s">
        <v>111</v>
      </c>
      <c r="C110" t="s">
        <v>401</v>
      </c>
      <c r="D110" t="s">
        <v>8</v>
      </c>
      <c r="E110" t="s">
        <v>72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f t="shared" si="7"/>
        <v>0</v>
      </c>
      <c r="L110" s="7"/>
    </row>
    <row r="111" spans="1:12" x14ac:dyDescent="0.25">
      <c r="A111" t="s">
        <v>400</v>
      </c>
      <c r="B111" t="s">
        <v>113</v>
      </c>
      <c r="C111" t="s">
        <v>399</v>
      </c>
      <c r="D111" t="s">
        <v>8</v>
      </c>
      <c r="E111" t="s">
        <v>72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f t="shared" si="7"/>
        <v>0</v>
      </c>
      <c r="L111" s="7"/>
    </row>
    <row r="112" spans="1:12" x14ac:dyDescent="0.25">
      <c r="A112" t="s">
        <v>478</v>
      </c>
      <c r="B112" t="s">
        <v>115</v>
      </c>
      <c r="C112" t="s">
        <v>486</v>
      </c>
      <c r="D112" t="s">
        <v>8</v>
      </c>
      <c r="E112" t="s">
        <v>72</v>
      </c>
      <c r="F112" s="7">
        <v>480</v>
      </c>
      <c r="G112" s="7">
        <v>450</v>
      </c>
      <c r="H112" s="7">
        <v>450</v>
      </c>
      <c r="I112" s="7">
        <v>0</v>
      </c>
      <c r="J112" s="7">
        <v>0</v>
      </c>
      <c r="K112" s="7">
        <f t="shared" si="7"/>
        <v>0</v>
      </c>
      <c r="L112" s="7"/>
    </row>
    <row r="113" spans="1:12" x14ac:dyDescent="0.25">
      <c r="A113" t="s">
        <v>442</v>
      </c>
      <c r="B113" t="s">
        <v>279</v>
      </c>
      <c r="C113" t="s">
        <v>280</v>
      </c>
      <c r="D113" t="s">
        <v>8</v>
      </c>
      <c r="E113" t="s">
        <v>72</v>
      </c>
      <c r="F113" s="7">
        <v>43140.47</v>
      </c>
      <c r="G113" s="7">
        <v>0</v>
      </c>
      <c r="H113" s="7">
        <v>0</v>
      </c>
      <c r="I113" s="7">
        <v>0</v>
      </c>
      <c r="J113" s="7">
        <v>0</v>
      </c>
      <c r="K113" s="7">
        <f t="shared" si="7"/>
        <v>0</v>
      </c>
      <c r="L113" s="7"/>
    </row>
    <row r="114" spans="1:12" x14ac:dyDescent="0.25">
      <c r="A114" t="s">
        <v>446</v>
      </c>
      <c r="B114" t="s">
        <v>134</v>
      </c>
      <c r="C114" t="s">
        <v>445</v>
      </c>
      <c r="D114" t="s">
        <v>8</v>
      </c>
      <c r="E114" t="s">
        <v>72</v>
      </c>
      <c r="F114" s="7">
        <v>6273.51</v>
      </c>
      <c r="G114" s="7">
        <v>6406</v>
      </c>
      <c r="H114" s="7">
        <v>6406</v>
      </c>
      <c r="I114" s="7">
        <v>6420</v>
      </c>
      <c r="J114" s="7">
        <v>6420</v>
      </c>
      <c r="K114" s="7">
        <f t="shared" ref="K114:K145" si="9">SUBTOTAL(109,K102:K113)</f>
        <v>0</v>
      </c>
      <c r="L114" s="7"/>
    </row>
    <row r="115" spans="1:12" x14ac:dyDescent="0.25">
      <c r="A115" t="s">
        <v>444</v>
      </c>
      <c r="B115" t="s">
        <v>137</v>
      </c>
      <c r="C115" t="s">
        <v>443</v>
      </c>
      <c r="D115" t="s">
        <v>8</v>
      </c>
      <c r="E115" t="s">
        <v>72</v>
      </c>
      <c r="F115" s="7">
        <v>144.22</v>
      </c>
      <c r="G115" s="7">
        <v>0</v>
      </c>
      <c r="H115" s="7">
        <v>0</v>
      </c>
      <c r="I115" s="7">
        <v>0</v>
      </c>
      <c r="J115" s="7">
        <v>0</v>
      </c>
      <c r="K115" s="7">
        <f t="shared" si="9"/>
        <v>0</v>
      </c>
      <c r="L115" s="7"/>
    </row>
    <row r="116" spans="1:12" s="1" customFormat="1" x14ac:dyDescent="0.25">
      <c r="C116" s="1" t="s">
        <v>1249</v>
      </c>
      <c r="F116" s="6">
        <f>SUBTOTAL(109,F89:F115)</f>
        <v>106518.23999999999</v>
      </c>
      <c r="G116" s="6">
        <f t="shared" ref="G116:K116" si="10">SUBTOTAL(109,G89:G115)</f>
        <v>74956</v>
      </c>
      <c r="H116" s="6">
        <f t="shared" si="10"/>
        <v>77050</v>
      </c>
      <c r="I116" s="6">
        <f t="shared" si="10"/>
        <v>70419</v>
      </c>
      <c r="J116" s="6">
        <f t="shared" si="10"/>
        <v>74176</v>
      </c>
      <c r="K116" s="6">
        <f t="shared" si="10"/>
        <v>0</v>
      </c>
      <c r="L116" s="6"/>
    </row>
    <row r="117" spans="1:12" x14ac:dyDescent="0.25">
      <c r="K117" s="7">
        <f t="shared" si="9"/>
        <v>0</v>
      </c>
      <c r="L117" s="7"/>
    </row>
    <row r="118" spans="1:12" x14ac:dyDescent="0.25">
      <c r="A118" t="s">
        <v>478</v>
      </c>
      <c r="B118" t="s">
        <v>117</v>
      </c>
      <c r="C118" t="s">
        <v>485</v>
      </c>
      <c r="D118" t="s">
        <v>8</v>
      </c>
      <c r="E118" t="s">
        <v>72</v>
      </c>
      <c r="F118" s="7">
        <v>95668</v>
      </c>
      <c r="G118" s="7">
        <v>109454</v>
      </c>
      <c r="H118" s="7">
        <v>109454</v>
      </c>
      <c r="I118" s="7">
        <v>109454</v>
      </c>
      <c r="J118" s="7">
        <v>122068</v>
      </c>
      <c r="K118" s="7">
        <f t="shared" si="9"/>
        <v>0</v>
      </c>
      <c r="L118" s="7"/>
    </row>
    <row r="119" spans="1:12" x14ac:dyDescent="0.25">
      <c r="A119" t="s">
        <v>448</v>
      </c>
      <c r="B119" t="s">
        <v>187</v>
      </c>
      <c r="C119" t="s">
        <v>453</v>
      </c>
      <c r="D119" t="s">
        <v>8</v>
      </c>
      <c r="E119" t="s">
        <v>72</v>
      </c>
      <c r="F119" s="7">
        <v>16882</v>
      </c>
      <c r="G119" s="7">
        <v>16905</v>
      </c>
      <c r="H119" s="7">
        <v>16905</v>
      </c>
      <c r="I119" s="7">
        <v>16905</v>
      </c>
      <c r="J119" s="7">
        <v>17239</v>
      </c>
      <c r="K119" s="7">
        <f t="shared" si="9"/>
        <v>0</v>
      </c>
      <c r="L119" s="7"/>
    </row>
    <row r="120" spans="1:12" x14ac:dyDescent="0.25">
      <c r="A120" t="s">
        <v>448</v>
      </c>
      <c r="B120" t="s">
        <v>119</v>
      </c>
      <c r="C120" t="s">
        <v>452</v>
      </c>
      <c r="D120" t="s">
        <v>8</v>
      </c>
      <c r="E120" t="s">
        <v>72</v>
      </c>
      <c r="F120" s="7">
        <v>3876.44</v>
      </c>
      <c r="G120" s="7">
        <v>4074</v>
      </c>
      <c r="H120" s="7">
        <v>4074</v>
      </c>
      <c r="I120" s="7">
        <v>4074</v>
      </c>
      <c r="J120" s="7">
        <v>3418</v>
      </c>
      <c r="K120" s="7">
        <f t="shared" si="9"/>
        <v>0</v>
      </c>
      <c r="L120" s="7"/>
    </row>
    <row r="121" spans="1:12" x14ac:dyDescent="0.25">
      <c r="A121" t="s">
        <v>408</v>
      </c>
      <c r="B121" t="s">
        <v>156</v>
      </c>
      <c r="C121" t="s">
        <v>412</v>
      </c>
      <c r="D121" t="s">
        <v>8</v>
      </c>
      <c r="E121" t="s">
        <v>72</v>
      </c>
      <c r="F121" s="7">
        <v>69.709999999999994</v>
      </c>
      <c r="G121" s="7">
        <v>0</v>
      </c>
      <c r="H121" s="7">
        <v>0</v>
      </c>
      <c r="I121" s="7">
        <v>0</v>
      </c>
      <c r="J121" s="7">
        <v>0</v>
      </c>
      <c r="K121" s="7">
        <f t="shared" si="9"/>
        <v>0</v>
      </c>
      <c r="L121" s="7"/>
    </row>
    <row r="122" spans="1:12" x14ac:dyDescent="0.25">
      <c r="A122" t="s">
        <v>448</v>
      </c>
      <c r="B122" t="s">
        <v>189</v>
      </c>
      <c r="C122" t="s">
        <v>451</v>
      </c>
      <c r="D122" t="s">
        <v>8</v>
      </c>
      <c r="E122" t="s">
        <v>72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f t="shared" si="9"/>
        <v>0</v>
      </c>
      <c r="L122" s="7"/>
    </row>
    <row r="123" spans="1:12" x14ac:dyDescent="0.25">
      <c r="A123" t="s">
        <v>478</v>
      </c>
      <c r="B123" t="s">
        <v>121</v>
      </c>
      <c r="C123" t="s">
        <v>484</v>
      </c>
      <c r="D123" t="s">
        <v>8</v>
      </c>
      <c r="E123" t="s">
        <v>72</v>
      </c>
      <c r="F123" s="7">
        <v>9148</v>
      </c>
      <c r="G123" s="7">
        <v>8983</v>
      </c>
      <c r="H123" s="7">
        <v>8983</v>
      </c>
      <c r="I123" s="7">
        <v>8983</v>
      </c>
      <c r="J123" s="7">
        <v>8466</v>
      </c>
      <c r="K123" s="7">
        <f t="shared" si="9"/>
        <v>0</v>
      </c>
      <c r="L123" s="7"/>
    </row>
    <row r="124" spans="1:12" x14ac:dyDescent="0.25">
      <c r="A124" t="s">
        <v>478</v>
      </c>
      <c r="B124" t="s">
        <v>123</v>
      </c>
      <c r="C124" t="s">
        <v>483</v>
      </c>
      <c r="D124" t="s">
        <v>8</v>
      </c>
      <c r="E124" t="s">
        <v>72</v>
      </c>
      <c r="F124" s="7">
        <v>4872</v>
      </c>
      <c r="G124" s="7">
        <v>6070</v>
      </c>
      <c r="H124" s="7">
        <v>6070</v>
      </c>
      <c r="I124" s="7">
        <v>6070</v>
      </c>
      <c r="J124" s="7">
        <v>12860</v>
      </c>
      <c r="K124" s="7">
        <f t="shared" si="9"/>
        <v>0</v>
      </c>
      <c r="L124" s="7"/>
    </row>
    <row r="125" spans="1:12" x14ac:dyDescent="0.25">
      <c r="A125" t="s">
        <v>408</v>
      </c>
      <c r="B125" t="s">
        <v>123</v>
      </c>
      <c r="C125" t="s">
        <v>411</v>
      </c>
      <c r="D125" t="s">
        <v>8</v>
      </c>
      <c r="E125" t="s">
        <v>72</v>
      </c>
      <c r="F125" s="7">
        <v>14604</v>
      </c>
      <c r="G125" s="7">
        <v>18208</v>
      </c>
      <c r="H125" s="7">
        <v>18208</v>
      </c>
      <c r="I125" s="7">
        <v>18208</v>
      </c>
      <c r="J125" s="7">
        <v>19290</v>
      </c>
      <c r="K125" s="7">
        <f t="shared" si="9"/>
        <v>0</v>
      </c>
      <c r="L125" s="7"/>
    </row>
    <row r="126" spans="1:12" x14ac:dyDescent="0.25">
      <c r="A126" t="s">
        <v>478</v>
      </c>
      <c r="B126" t="s">
        <v>125</v>
      </c>
      <c r="C126" t="s">
        <v>482</v>
      </c>
      <c r="D126" t="s">
        <v>8</v>
      </c>
      <c r="E126" t="s">
        <v>72</v>
      </c>
      <c r="F126" s="7">
        <v>6886</v>
      </c>
      <c r="G126" s="7">
        <v>5799</v>
      </c>
      <c r="H126" s="7">
        <v>5799</v>
      </c>
      <c r="I126" s="7">
        <v>5799</v>
      </c>
      <c r="J126" s="7">
        <v>1450</v>
      </c>
      <c r="K126" s="7">
        <f t="shared" si="9"/>
        <v>0</v>
      </c>
      <c r="L126" s="7"/>
    </row>
    <row r="127" spans="1:12" x14ac:dyDescent="0.25">
      <c r="A127" t="s">
        <v>448</v>
      </c>
      <c r="B127" t="s">
        <v>125</v>
      </c>
      <c r="C127" t="s">
        <v>450</v>
      </c>
      <c r="D127" t="s">
        <v>8</v>
      </c>
      <c r="E127" t="s">
        <v>72</v>
      </c>
      <c r="F127" s="7">
        <v>63262</v>
      </c>
      <c r="G127" s="7">
        <v>53273</v>
      </c>
      <c r="H127" s="7">
        <v>53273</v>
      </c>
      <c r="I127" s="7">
        <v>53273</v>
      </c>
      <c r="J127" s="7">
        <v>13319</v>
      </c>
      <c r="K127" s="7">
        <f t="shared" si="9"/>
        <v>0</v>
      </c>
      <c r="L127" s="7"/>
    </row>
    <row r="128" spans="1:12" x14ac:dyDescent="0.25">
      <c r="A128" t="s">
        <v>427</v>
      </c>
      <c r="B128" t="s">
        <v>125</v>
      </c>
      <c r="C128" t="s">
        <v>429</v>
      </c>
      <c r="D128" t="s">
        <v>8</v>
      </c>
      <c r="E128" t="s">
        <v>72</v>
      </c>
      <c r="F128" s="7">
        <v>15986</v>
      </c>
      <c r="G128" s="7">
        <v>13462</v>
      </c>
      <c r="H128" s="7">
        <v>13462</v>
      </c>
      <c r="I128" s="7">
        <v>13462</v>
      </c>
      <c r="J128" s="7">
        <v>3366</v>
      </c>
      <c r="K128" s="7">
        <f t="shared" si="9"/>
        <v>0</v>
      </c>
      <c r="L128" s="7"/>
    </row>
    <row r="129" spans="1:12" x14ac:dyDescent="0.25">
      <c r="A129" t="s">
        <v>408</v>
      </c>
      <c r="B129" t="s">
        <v>125</v>
      </c>
      <c r="C129" t="s">
        <v>410</v>
      </c>
      <c r="D129" t="s">
        <v>8</v>
      </c>
      <c r="E129" t="s">
        <v>72</v>
      </c>
      <c r="F129" s="7">
        <v>10118</v>
      </c>
      <c r="G129" s="7">
        <v>8521</v>
      </c>
      <c r="H129" s="7">
        <v>8521</v>
      </c>
      <c r="I129" s="7">
        <v>8521</v>
      </c>
      <c r="J129" s="7">
        <v>2131</v>
      </c>
      <c r="K129" s="7">
        <f t="shared" si="9"/>
        <v>0</v>
      </c>
      <c r="L129" s="7"/>
    </row>
    <row r="130" spans="1:12" x14ac:dyDescent="0.25">
      <c r="A130" t="s">
        <v>478</v>
      </c>
      <c r="B130" t="s">
        <v>127</v>
      </c>
      <c r="C130" t="s">
        <v>481</v>
      </c>
      <c r="D130" t="s">
        <v>8</v>
      </c>
      <c r="E130" t="s">
        <v>72</v>
      </c>
      <c r="F130" s="7">
        <v>9273</v>
      </c>
      <c r="G130" s="7">
        <v>11591</v>
      </c>
      <c r="H130" s="7">
        <v>15068</v>
      </c>
      <c r="I130" s="7">
        <v>15068</v>
      </c>
      <c r="J130" s="7">
        <v>20757</v>
      </c>
      <c r="K130" s="7">
        <f t="shared" si="9"/>
        <v>0</v>
      </c>
      <c r="L130" s="7"/>
    </row>
    <row r="131" spans="1:12" x14ac:dyDescent="0.25">
      <c r="A131" t="s">
        <v>448</v>
      </c>
      <c r="B131" t="s">
        <v>127</v>
      </c>
      <c r="C131" t="s">
        <v>449</v>
      </c>
      <c r="D131" t="s">
        <v>8</v>
      </c>
      <c r="E131" t="s">
        <v>72</v>
      </c>
      <c r="F131" s="7">
        <v>90417</v>
      </c>
      <c r="G131" s="7">
        <v>112971</v>
      </c>
      <c r="H131" s="7">
        <v>146862</v>
      </c>
      <c r="I131" s="7">
        <v>146862</v>
      </c>
      <c r="J131" s="7">
        <v>219484</v>
      </c>
      <c r="K131" s="7">
        <f t="shared" si="9"/>
        <v>0</v>
      </c>
      <c r="L131" s="7"/>
    </row>
    <row r="132" spans="1:12" x14ac:dyDescent="0.25">
      <c r="A132" t="s">
        <v>427</v>
      </c>
      <c r="B132" t="s">
        <v>127</v>
      </c>
      <c r="C132" t="s">
        <v>428</v>
      </c>
      <c r="D132" t="s">
        <v>8</v>
      </c>
      <c r="E132" t="s">
        <v>72</v>
      </c>
      <c r="F132" s="7">
        <v>22764</v>
      </c>
      <c r="G132" s="7">
        <v>28455</v>
      </c>
      <c r="H132" s="7">
        <v>36992</v>
      </c>
      <c r="I132" s="7">
        <v>36992</v>
      </c>
      <c r="J132" s="7">
        <v>54872</v>
      </c>
      <c r="K132" s="7">
        <f t="shared" si="9"/>
        <v>0</v>
      </c>
      <c r="L132" s="7"/>
    </row>
    <row r="133" spans="1:12" x14ac:dyDescent="0.25">
      <c r="A133" t="s">
        <v>408</v>
      </c>
      <c r="B133" t="s">
        <v>127</v>
      </c>
      <c r="C133" t="s">
        <v>409</v>
      </c>
      <c r="D133" t="s">
        <v>8</v>
      </c>
      <c r="E133" t="s">
        <v>72</v>
      </c>
      <c r="F133" s="7">
        <v>14333</v>
      </c>
      <c r="G133" s="7">
        <v>17916</v>
      </c>
      <c r="H133" s="7">
        <v>23291</v>
      </c>
      <c r="I133" s="7">
        <v>23291</v>
      </c>
      <c r="J133" s="7">
        <v>34321</v>
      </c>
      <c r="K133" s="7">
        <f t="shared" si="9"/>
        <v>0</v>
      </c>
      <c r="L133" s="7"/>
    </row>
    <row r="134" spans="1:12" x14ac:dyDescent="0.25">
      <c r="A134" t="s">
        <v>478</v>
      </c>
      <c r="B134" t="s">
        <v>129</v>
      </c>
      <c r="C134" t="s">
        <v>480</v>
      </c>
      <c r="D134" t="s">
        <v>8</v>
      </c>
      <c r="E134" t="s">
        <v>72</v>
      </c>
      <c r="F134" s="7">
        <v>1231</v>
      </c>
      <c r="G134" s="7">
        <v>1269</v>
      </c>
      <c r="H134" s="7">
        <v>1269</v>
      </c>
      <c r="I134" s="7">
        <v>1285</v>
      </c>
      <c r="J134" s="7">
        <v>0</v>
      </c>
      <c r="K134" s="7">
        <f t="shared" si="9"/>
        <v>0</v>
      </c>
      <c r="L134" s="7"/>
    </row>
    <row r="135" spans="1:12" x14ac:dyDescent="0.25">
      <c r="A135" t="s">
        <v>448</v>
      </c>
      <c r="B135" t="s">
        <v>129</v>
      </c>
      <c r="C135" t="s">
        <v>447</v>
      </c>
      <c r="D135" t="s">
        <v>8</v>
      </c>
      <c r="E135" t="s">
        <v>72</v>
      </c>
      <c r="F135" s="7">
        <v>6235</v>
      </c>
      <c r="G135" s="7">
        <v>6807</v>
      </c>
      <c r="H135" s="7">
        <v>6807</v>
      </c>
      <c r="I135" s="7">
        <v>6807</v>
      </c>
      <c r="J135" s="7">
        <v>0</v>
      </c>
      <c r="K135" s="7">
        <f t="shared" si="9"/>
        <v>0</v>
      </c>
      <c r="L135" s="7"/>
    </row>
    <row r="136" spans="1:12" x14ac:dyDescent="0.25">
      <c r="A136" t="s">
        <v>427</v>
      </c>
      <c r="B136" t="s">
        <v>129</v>
      </c>
      <c r="C136" t="s">
        <v>426</v>
      </c>
      <c r="D136" t="s">
        <v>8</v>
      </c>
      <c r="E136" t="s">
        <v>72</v>
      </c>
      <c r="F136" s="7">
        <v>1528</v>
      </c>
      <c r="G136" s="7">
        <v>1581</v>
      </c>
      <c r="H136" s="7">
        <v>1581</v>
      </c>
      <c r="I136" s="7">
        <v>1581</v>
      </c>
      <c r="J136" s="7">
        <v>0</v>
      </c>
      <c r="K136" s="7">
        <f t="shared" si="9"/>
        <v>0</v>
      </c>
      <c r="L136" s="7"/>
    </row>
    <row r="137" spans="1:12" x14ac:dyDescent="0.25">
      <c r="A137" t="s">
        <v>408</v>
      </c>
      <c r="B137" t="s">
        <v>129</v>
      </c>
      <c r="C137" t="s">
        <v>407</v>
      </c>
      <c r="D137" t="s">
        <v>8</v>
      </c>
      <c r="E137" t="s">
        <v>72</v>
      </c>
      <c r="F137" s="7">
        <v>1051</v>
      </c>
      <c r="G137" s="7">
        <v>1097</v>
      </c>
      <c r="H137" s="7">
        <v>1097</v>
      </c>
      <c r="I137" s="7">
        <v>1097</v>
      </c>
      <c r="J137" s="7">
        <v>0</v>
      </c>
      <c r="K137" s="7">
        <f t="shared" si="9"/>
        <v>0</v>
      </c>
      <c r="L137" s="7"/>
    </row>
    <row r="138" spans="1:12" x14ac:dyDescent="0.25">
      <c r="A138" t="s">
        <v>478</v>
      </c>
      <c r="B138" t="s">
        <v>276</v>
      </c>
      <c r="C138" t="s">
        <v>479</v>
      </c>
      <c r="D138" t="s">
        <v>8</v>
      </c>
      <c r="E138" t="s">
        <v>72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f t="shared" si="9"/>
        <v>0</v>
      </c>
      <c r="L138" s="7"/>
    </row>
    <row r="139" spans="1:12" x14ac:dyDescent="0.25">
      <c r="A139" t="s">
        <v>478</v>
      </c>
      <c r="B139" t="s">
        <v>131</v>
      </c>
      <c r="C139" t="s">
        <v>477</v>
      </c>
      <c r="D139" t="s">
        <v>8</v>
      </c>
      <c r="E139" t="s">
        <v>72</v>
      </c>
      <c r="F139" s="7">
        <v>722790</v>
      </c>
      <c r="G139" s="7">
        <v>763636</v>
      </c>
      <c r="H139" s="7">
        <v>763636</v>
      </c>
      <c r="I139" s="7">
        <v>763636</v>
      </c>
      <c r="J139" s="7">
        <v>806290</v>
      </c>
      <c r="K139" s="7">
        <f t="shared" si="9"/>
        <v>0</v>
      </c>
      <c r="L139" s="7"/>
    </row>
    <row r="140" spans="1:12" s="1" customFormat="1" x14ac:dyDescent="0.25">
      <c r="C140" s="1" t="s">
        <v>1259</v>
      </c>
      <c r="F140" s="6">
        <f>SUBTOTAL(109,F118:F139)</f>
        <v>1110994.1499999999</v>
      </c>
      <c r="G140" s="6">
        <f t="shared" ref="G140:J140" si="11">SUBTOTAL(109,G118:G139)</f>
        <v>1190072</v>
      </c>
      <c r="H140" s="6">
        <f t="shared" si="11"/>
        <v>1241352</v>
      </c>
      <c r="I140" s="6">
        <f t="shared" si="11"/>
        <v>1241368</v>
      </c>
      <c r="J140" s="6">
        <f t="shared" si="11"/>
        <v>1339331</v>
      </c>
      <c r="K140" s="6">
        <f>SUBTOTAL(109,K118:K139)</f>
        <v>0</v>
      </c>
      <c r="L140" s="6"/>
    </row>
    <row r="141" spans="1:12" s="1" customFormat="1" x14ac:dyDescent="0.25">
      <c r="C141" s="1" t="s">
        <v>1255</v>
      </c>
      <c r="F141" s="6">
        <f>F140+F116+F87+F80+F67+F30+F22</f>
        <v>7776231.5499999989</v>
      </c>
      <c r="G141" s="6">
        <f t="shared" ref="G141:K141" si="12">G140+G116+G87+G80+G67+G30+G22</f>
        <v>8189200</v>
      </c>
      <c r="H141" s="6">
        <f t="shared" si="12"/>
        <v>8242574</v>
      </c>
      <c r="I141" s="6">
        <f t="shared" si="12"/>
        <v>8212927</v>
      </c>
      <c r="J141" s="6">
        <f t="shared" si="12"/>
        <v>8525500</v>
      </c>
      <c r="K141" s="6">
        <f t="shared" si="12"/>
        <v>-300</v>
      </c>
      <c r="L141" s="6"/>
    </row>
  </sheetData>
  <sortState ref="A2:J124">
    <sortCondition descending="1" ref="E2:E124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activeCell="C28" sqref="C1:C1048576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6.85546875" style="7" customWidth="1"/>
    <col min="7" max="7" width="17.28515625" style="7" customWidth="1"/>
    <col min="8" max="8" width="16.85546875" style="7" customWidth="1"/>
    <col min="9" max="9" width="17.140625" style="7" customWidth="1"/>
    <col min="10" max="10" width="15" style="7" customWidth="1"/>
    <col min="11" max="11" width="13.42578125" customWidth="1"/>
    <col min="12" max="12" width="22.710937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  <c r="L1" s="6" t="s">
        <v>1246</v>
      </c>
    </row>
    <row r="2" spans="1:16" x14ac:dyDescent="0.25">
      <c r="A2" t="s">
        <v>563</v>
      </c>
      <c r="B2" t="s">
        <v>618</v>
      </c>
      <c r="C2" t="s">
        <v>617</v>
      </c>
      <c r="D2" t="s">
        <v>8</v>
      </c>
      <c r="E2" t="s">
        <v>9</v>
      </c>
      <c r="F2" s="7">
        <v>13242717.550000001</v>
      </c>
      <c r="G2" s="7">
        <v>12824948</v>
      </c>
      <c r="H2" s="7">
        <v>12824948</v>
      </c>
      <c r="I2" s="7">
        <v>12824948</v>
      </c>
      <c r="J2" s="7">
        <v>13200000</v>
      </c>
      <c r="K2" s="7">
        <f>Table5[[#This Row],[2020 PRELIM]]-Table5[[#This Row],[2019 ORIG BUD]]</f>
        <v>375052</v>
      </c>
      <c r="L2" s="7"/>
      <c r="M2" s="7"/>
      <c r="N2" s="7"/>
      <c r="O2" s="7"/>
      <c r="P2" s="7"/>
    </row>
    <row r="3" spans="1:16" s="1" customFormat="1" x14ac:dyDescent="0.25">
      <c r="C3" s="1" t="s">
        <v>1263</v>
      </c>
      <c r="F3" s="6">
        <f t="shared" ref="F3:K3" si="0">SUBTOTAL(109,F2)</f>
        <v>13242717.550000001</v>
      </c>
      <c r="G3" s="6">
        <f t="shared" si="0"/>
        <v>12824948</v>
      </c>
      <c r="H3" s="6">
        <f t="shared" si="0"/>
        <v>12824948</v>
      </c>
      <c r="I3" s="6">
        <f t="shared" si="0"/>
        <v>12824948</v>
      </c>
      <c r="J3" s="6">
        <f t="shared" si="0"/>
        <v>13200000</v>
      </c>
      <c r="K3" s="6">
        <f t="shared" si="0"/>
        <v>375052</v>
      </c>
      <c r="L3" s="6"/>
      <c r="M3" s="6"/>
      <c r="N3" s="6"/>
      <c r="O3" s="6"/>
      <c r="P3" s="6"/>
    </row>
    <row r="4" spans="1:16" s="1" customFormat="1" x14ac:dyDescent="0.25">
      <c r="F4" s="7"/>
      <c r="G4" s="7"/>
      <c r="H4" s="7"/>
      <c r="I4" s="7"/>
      <c r="J4" s="7"/>
      <c r="K4" s="7">
        <f>Table5[[#This Row],[2020 PRELIM]]-Table5[[#This Row],[2019 ORIG BUD]]</f>
        <v>0</v>
      </c>
      <c r="L4" s="7"/>
      <c r="M4" s="6"/>
      <c r="N4" s="6"/>
      <c r="O4" s="6"/>
      <c r="P4" s="6"/>
    </row>
    <row r="5" spans="1:16" x14ac:dyDescent="0.25">
      <c r="A5" t="s">
        <v>563</v>
      </c>
      <c r="B5" t="s">
        <v>612</v>
      </c>
      <c r="C5" t="s">
        <v>1275</v>
      </c>
      <c r="D5" t="s">
        <v>8</v>
      </c>
      <c r="E5" t="s">
        <v>9</v>
      </c>
      <c r="F5" s="7">
        <v>6626436.7300000004</v>
      </c>
      <c r="G5" s="7">
        <v>6430000</v>
      </c>
      <c r="H5" s="7">
        <v>6430000</v>
      </c>
      <c r="I5" s="7">
        <v>7100000</v>
      </c>
      <c r="J5" s="7">
        <v>7400000</v>
      </c>
      <c r="K5" s="7">
        <f>Table5[[#This Row],[2020 PRELIM]]-Table5[[#This Row],[2019 ORIG BUD]]</f>
        <v>970000</v>
      </c>
      <c r="L5" s="7"/>
      <c r="M5" s="7"/>
      <c r="N5" s="7"/>
      <c r="O5" s="7"/>
      <c r="P5" s="7"/>
    </row>
    <row r="6" spans="1:16" s="1" customFormat="1" x14ac:dyDescent="0.25">
      <c r="C6" s="1" t="s">
        <v>1262</v>
      </c>
      <c r="F6" s="6">
        <f>SUBTOTAL(109,F5:F5)</f>
        <v>6626436.7300000004</v>
      </c>
      <c r="G6" s="6">
        <f t="shared" ref="G6:K6" si="1">SUBTOTAL(109,G5:G5)</f>
        <v>6430000</v>
      </c>
      <c r="H6" s="6">
        <f t="shared" si="1"/>
        <v>6430000</v>
      </c>
      <c r="I6" s="6">
        <f t="shared" si="1"/>
        <v>7100000</v>
      </c>
      <c r="J6" s="6">
        <f t="shared" si="1"/>
        <v>7400000</v>
      </c>
      <c r="K6" s="6">
        <f t="shared" si="1"/>
        <v>970000</v>
      </c>
      <c r="L6" s="6"/>
      <c r="M6" s="6"/>
      <c r="N6" s="6"/>
      <c r="O6" s="6"/>
      <c r="P6" s="6"/>
    </row>
    <row r="7" spans="1:16" s="1" customFormat="1" x14ac:dyDescent="0.25">
      <c r="F7" s="7"/>
      <c r="G7" s="7"/>
      <c r="H7" s="7"/>
      <c r="I7" s="7"/>
      <c r="J7" s="7"/>
      <c r="K7" s="7">
        <f>Table5[[#This Row],[2020 PRELIM]]-Table5[[#This Row],[2019 ORIG BUD]]</f>
        <v>0</v>
      </c>
      <c r="L7" s="7"/>
      <c r="M7" s="6"/>
      <c r="N7" s="6"/>
      <c r="O7" s="6"/>
      <c r="P7" s="6"/>
    </row>
    <row r="8" spans="1:16" x14ac:dyDescent="0.25">
      <c r="A8" t="s">
        <v>563</v>
      </c>
      <c r="B8" t="s">
        <v>587</v>
      </c>
      <c r="C8" t="s">
        <v>1267</v>
      </c>
      <c r="D8" t="s">
        <v>8</v>
      </c>
      <c r="E8" t="s">
        <v>9</v>
      </c>
      <c r="F8" s="7">
        <v>1593920</v>
      </c>
      <c r="G8" s="7">
        <v>1625000</v>
      </c>
      <c r="H8" s="7">
        <v>1625000</v>
      </c>
      <c r="I8" s="7">
        <v>1678300</v>
      </c>
      <c r="J8" s="7">
        <v>1711930</v>
      </c>
      <c r="K8" s="7">
        <f>Table5[[#This Row],[2020 PRELIM]]-Table5[[#This Row],[2019 ORIG BUD]]</f>
        <v>86930</v>
      </c>
      <c r="L8" s="7"/>
      <c r="M8" s="7"/>
      <c r="N8" s="7"/>
      <c r="O8" s="7"/>
      <c r="P8" s="7"/>
    </row>
    <row r="9" spans="1:16" x14ac:dyDescent="0.25">
      <c r="A9" t="s">
        <v>563</v>
      </c>
      <c r="B9" t="s">
        <v>611</v>
      </c>
      <c r="C9" t="s">
        <v>1268</v>
      </c>
      <c r="D9" t="s">
        <v>8</v>
      </c>
      <c r="E9" t="s">
        <v>9</v>
      </c>
      <c r="F9" s="7">
        <v>1038099.81</v>
      </c>
      <c r="G9" s="7">
        <v>972000</v>
      </c>
      <c r="H9" s="7">
        <v>972000</v>
      </c>
      <c r="I9" s="7">
        <v>1111728</v>
      </c>
      <c r="J9" s="7">
        <v>1140000</v>
      </c>
      <c r="K9" s="7">
        <f>Table5[[#This Row],[2020 PRELIM]]-Table5[[#This Row],[2019 ORIG BUD]]</f>
        <v>168000</v>
      </c>
      <c r="L9" s="7"/>
      <c r="M9" s="7"/>
      <c r="N9" s="7"/>
      <c r="O9" s="7"/>
      <c r="P9" s="7"/>
    </row>
    <row r="10" spans="1:16" x14ac:dyDescent="0.25">
      <c r="A10" t="s">
        <v>563</v>
      </c>
      <c r="B10" t="s">
        <v>608</v>
      </c>
      <c r="C10" t="s">
        <v>1269</v>
      </c>
      <c r="D10" t="s">
        <v>8</v>
      </c>
      <c r="E10" t="s">
        <v>9</v>
      </c>
      <c r="F10" s="7">
        <v>1186412.56</v>
      </c>
      <c r="G10" s="7">
        <v>1000000</v>
      </c>
      <c r="H10" s="7">
        <v>1000000</v>
      </c>
      <c r="I10" s="7">
        <v>1051963</v>
      </c>
      <c r="J10" s="7">
        <v>1100000</v>
      </c>
      <c r="K10" s="7">
        <f>Table5[[#This Row],[2020 PRELIM]]-Table5[[#This Row],[2019 ORIG BUD]]</f>
        <v>100000</v>
      </c>
      <c r="L10" s="7"/>
      <c r="M10" s="7"/>
      <c r="N10" s="7"/>
      <c r="O10" s="7"/>
      <c r="P10" s="7"/>
    </row>
    <row r="11" spans="1:16" x14ac:dyDescent="0.25">
      <c r="A11" t="s">
        <v>563</v>
      </c>
      <c r="B11" t="s">
        <v>596</v>
      </c>
      <c r="C11" t="s">
        <v>1270</v>
      </c>
      <c r="D11" t="s">
        <v>8</v>
      </c>
      <c r="E11" t="s">
        <v>9</v>
      </c>
      <c r="F11" s="7">
        <v>835084.78</v>
      </c>
      <c r="G11" s="7">
        <v>750000</v>
      </c>
      <c r="H11" s="7">
        <v>750000</v>
      </c>
      <c r="I11" s="7">
        <v>876000</v>
      </c>
      <c r="J11" s="7">
        <v>800000</v>
      </c>
      <c r="K11" s="7">
        <f>Table5[[#This Row],[2020 PRELIM]]-Table5[[#This Row],[2019 ORIG BUD]]</f>
        <v>50000</v>
      </c>
      <c r="L11" s="7"/>
      <c r="M11" s="7"/>
      <c r="N11" s="7"/>
      <c r="O11" s="7"/>
      <c r="P11" s="7"/>
    </row>
    <row r="12" spans="1:16" x14ac:dyDescent="0.25">
      <c r="A12" t="s">
        <v>563</v>
      </c>
      <c r="B12" t="s">
        <v>562</v>
      </c>
      <c r="C12" t="s">
        <v>1271</v>
      </c>
      <c r="D12" t="s">
        <v>8</v>
      </c>
      <c r="E12" t="s">
        <v>9</v>
      </c>
      <c r="F12" s="7">
        <v>1175749.49</v>
      </c>
      <c r="G12" s="7">
        <v>800000</v>
      </c>
      <c r="H12" s="7">
        <v>1079571</v>
      </c>
      <c r="I12" s="7">
        <v>1500000</v>
      </c>
      <c r="J12" s="7">
        <v>800000</v>
      </c>
      <c r="K12" s="7">
        <f>Table5[[#This Row],[2020 PRELIM]]-Table5[[#This Row],[2019 ORIG BUD]]</f>
        <v>0</v>
      </c>
      <c r="L12" s="7"/>
      <c r="M12" s="7"/>
      <c r="N12" s="7"/>
      <c r="O12" s="7"/>
      <c r="P12" s="7"/>
    </row>
    <row r="13" spans="1:16" x14ac:dyDescent="0.25">
      <c r="A13" t="s">
        <v>563</v>
      </c>
      <c r="B13" t="s">
        <v>605</v>
      </c>
      <c r="C13" t="s">
        <v>1266</v>
      </c>
      <c r="D13" t="s">
        <v>8</v>
      </c>
      <c r="E13" t="s">
        <v>9</v>
      </c>
      <c r="F13" s="7">
        <v>706686</v>
      </c>
      <c r="G13" s="7">
        <v>615000</v>
      </c>
      <c r="H13" s="7">
        <v>718604</v>
      </c>
      <c r="I13" s="7">
        <v>718604</v>
      </c>
      <c r="J13" s="7">
        <v>720000</v>
      </c>
      <c r="K13" s="7">
        <f>Table5[[#This Row],[2020 PRELIM]]-Table5[[#This Row],[2019 ORIG BUD]]</f>
        <v>105000</v>
      </c>
      <c r="L13" s="7"/>
      <c r="M13" s="7"/>
      <c r="N13" s="7"/>
      <c r="O13" s="7"/>
      <c r="P13" s="7"/>
    </row>
    <row r="14" spans="1:16" x14ac:dyDescent="0.25">
      <c r="A14" t="s">
        <v>563</v>
      </c>
      <c r="B14" t="s">
        <v>576</v>
      </c>
      <c r="C14" t="s">
        <v>1272</v>
      </c>
      <c r="D14" t="s">
        <v>8</v>
      </c>
      <c r="E14" t="s">
        <v>9</v>
      </c>
      <c r="F14" s="7">
        <v>560142.71</v>
      </c>
      <c r="G14" s="7">
        <v>500000</v>
      </c>
      <c r="H14" s="7">
        <v>500000</v>
      </c>
      <c r="I14" s="7">
        <v>720000</v>
      </c>
      <c r="J14" s="7">
        <v>648000</v>
      </c>
      <c r="K14" s="7">
        <f>Table5[[#This Row],[2020 PRELIM]]-Table5[[#This Row],[2019 ORIG BUD]]</f>
        <v>148000</v>
      </c>
      <c r="L14" s="7"/>
      <c r="M14" s="7"/>
      <c r="N14" s="7"/>
      <c r="O14" s="7"/>
      <c r="P14" s="7"/>
    </row>
    <row r="15" spans="1:16" x14ac:dyDescent="0.25">
      <c r="A15" t="s">
        <v>563</v>
      </c>
      <c r="B15" t="s">
        <v>571</v>
      </c>
      <c r="C15" t="s">
        <v>1273</v>
      </c>
      <c r="D15" t="s">
        <v>8</v>
      </c>
      <c r="E15" t="s">
        <v>9</v>
      </c>
      <c r="F15" s="7">
        <v>545526.25</v>
      </c>
      <c r="G15" s="7">
        <v>550000</v>
      </c>
      <c r="H15" s="7">
        <v>550000</v>
      </c>
      <c r="I15" s="7">
        <v>550000</v>
      </c>
      <c r="J15" s="7">
        <v>550000</v>
      </c>
      <c r="K15" s="7">
        <f>Table5[[#This Row],[2020 PRELIM]]-Table5[[#This Row],[2019 ORIG BUD]]</f>
        <v>0</v>
      </c>
      <c r="L15" s="7"/>
      <c r="M15" s="7"/>
      <c r="N15" s="7"/>
      <c r="O15" s="7"/>
      <c r="P15" s="7"/>
    </row>
    <row r="16" spans="1:16" s="1" customFormat="1" x14ac:dyDescent="0.25">
      <c r="F16" s="6">
        <f>SUBTOTAL(109,F8:F15)</f>
        <v>7641621.6000000006</v>
      </c>
      <c r="G16" s="6">
        <f t="shared" ref="G16:K16" si="2">SUBTOTAL(109,G8:G15)</f>
        <v>6812000</v>
      </c>
      <c r="H16" s="6">
        <f t="shared" si="2"/>
        <v>7195175</v>
      </c>
      <c r="I16" s="6">
        <f t="shared" si="2"/>
        <v>8206595</v>
      </c>
      <c r="J16" s="6">
        <f t="shared" si="2"/>
        <v>7469930</v>
      </c>
      <c r="K16" s="6">
        <f t="shared" si="2"/>
        <v>657930</v>
      </c>
      <c r="L16" s="6"/>
      <c r="M16" s="6"/>
      <c r="N16" s="6"/>
      <c r="O16" s="6"/>
      <c r="P16" s="6"/>
    </row>
    <row r="17" spans="1:16" x14ac:dyDescent="0.25">
      <c r="K17" s="7">
        <f>Table5[[#This Row],[2020 PRELIM]]-Table5[[#This Row],[2019 ORIG BUD]]</f>
        <v>0</v>
      </c>
      <c r="L17" s="7"/>
      <c r="M17" s="7"/>
      <c r="N17" s="7"/>
      <c r="O17" s="7"/>
      <c r="P17" s="7"/>
    </row>
    <row r="18" spans="1:16" x14ac:dyDescent="0.25">
      <c r="A18" t="s">
        <v>563</v>
      </c>
      <c r="B18" t="s">
        <v>606</v>
      </c>
      <c r="C18" t="s">
        <v>1274</v>
      </c>
      <c r="D18" t="s">
        <v>8</v>
      </c>
      <c r="E18" t="s">
        <v>9</v>
      </c>
      <c r="F18" s="7">
        <v>1208437</v>
      </c>
      <c r="G18" s="7">
        <v>250000</v>
      </c>
      <c r="H18" s="7">
        <v>514991</v>
      </c>
      <c r="I18" s="7">
        <v>514991</v>
      </c>
      <c r="J18" s="7">
        <v>514000</v>
      </c>
      <c r="K18" s="7">
        <f>Table5[[#This Row],[2020 PRELIM]]-Table5[[#This Row],[2019 ORIG BUD]]</f>
        <v>264000</v>
      </c>
      <c r="L18" s="7"/>
      <c r="M18" s="7"/>
      <c r="N18" s="7"/>
      <c r="O18" s="7"/>
      <c r="P18" s="7"/>
    </row>
    <row r="19" spans="1:16" s="1" customFormat="1" x14ac:dyDescent="0.25">
      <c r="C19" s="1" t="s">
        <v>1265</v>
      </c>
      <c r="F19" s="6">
        <f>SUBTOTAL(109,F18:F18)</f>
        <v>1208437</v>
      </c>
      <c r="G19" s="6">
        <f t="shared" ref="G19:K19" si="3">SUBTOTAL(109,G18:G18)</f>
        <v>250000</v>
      </c>
      <c r="H19" s="6">
        <f t="shared" si="3"/>
        <v>514991</v>
      </c>
      <c r="I19" s="6">
        <f t="shared" si="3"/>
        <v>514991</v>
      </c>
      <c r="J19" s="6">
        <f t="shared" si="3"/>
        <v>514000</v>
      </c>
      <c r="K19" s="6">
        <f t="shared" si="3"/>
        <v>264000</v>
      </c>
      <c r="L19" s="6"/>
      <c r="M19" s="6"/>
      <c r="N19" s="6"/>
      <c r="O19" s="6"/>
      <c r="P19" s="6"/>
    </row>
    <row r="20" spans="1:16" s="1" customFormat="1" x14ac:dyDescent="0.25">
      <c r="F20" s="7"/>
      <c r="G20" s="7"/>
      <c r="H20" s="7"/>
      <c r="I20" s="7"/>
      <c r="J20" s="7"/>
      <c r="K20" s="7">
        <f>Table5[[#This Row],[2020 PRELIM]]-Table5[[#This Row],[2019 ORIG BUD]]</f>
        <v>0</v>
      </c>
      <c r="L20" s="7"/>
      <c r="M20" s="6"/>
      <c r="N20" s="6"/>
      <c r="O20" s="6"/>
      <c r="P20" s="6"/>
    </row>
    <row r="21" spans="1:16" x14ac:dyDescent="0.25">
      <c r="A21" t="s">
        <v>563</v>
      </c>
      <c r="B21" t="s">
        <v>580</v>
      </c>
      <c r="C21" t="s">
        <v>579</v>
      </c>
      <c r="D21" t="s">
        <v>8</v>
      </c>
      <c r="E21" t="s">
        <v>9</v>
      </c>
      <c r="F21" s="7">
        <v>273976.01</v>
      </c>
      <c r="G21" s="7">
        <v>270000</v>
      </c>
      <c r="H21" s="7">
        <v>270000</v>
      </c>
      <c r="I21" s="7">
        <v>270000</v>
      </c>
      <c r="J21" s="7">
        <v>270000</v>
      </c>
      <c r="K21" s="7">
        <f>Table5[[#This Row],[2020 PRELIM]]-Table5[[#This Row],[2019 ORIG BUD]]</f>
        <v>0</v>
      </c>
      <c r="L21" s="7"/>
      <c r="M21" s="7"/>
      <c r="N21" s="7"/>
      <c r="O21" s="7"/>
      <c r="P21" s="7"/>
    </row>
    <row r="22" spans="1:16" x14ac:dyDescent="0.25">
      <c r="A22" t="s">
        <v>563</v>
      </c>
      <c r="B22" t="s">
        <v>589</v>
      </c>
      <c r="C22" t="s">
        <v>588</v>
      </c>
      <c r="D22" t="s">
        <v>8</v>
      </c>
      <c r="E22" t="s">
        <v>9</v>
      </c>
      <c r="F22" s="7">
        <v>172370</v>
      </c>
      <c r="G22" s="7">
        <v>273000</v>
      </c>
      <c r="H22" s="7">
        <v>273000</v>
      </c>
      <c r="I22" s="7">
        <v>177000</v>
      </c>
      <c r="J22" s="7">
        <v>177000</v>
      </c>
      <c r="K22" s="7">
        <f>Table5[[#This Row],[2020 PRELIM]]-Table5[[#This Row],[2019 ORIG BUD]]</f>
        <v>-96000</v>
      </c>
      <c r="L22" s="7"/>
      <c r="M22" s="7"/>
      <c r="N22" s="7"/>
      <c r="O22" s="7"/>
      <c r="P22" s="7"/>
    </row>
    <row r="23" spans="1:16" x14ac:dyDescent="0.25">
      <c r="A23" t="s">
        <v>563</v>
      </c>
      <c r="B23" t="s">
        <v>586</v>
      </c>
      <c r="C23" t="s">
        <v>585</v>
      </c>
      <c r="D23" t="s">
        <v>8</v>
      </c>
      <c r="E23" t="s">
        <v>9</v>
      </c>
      <c r="F23" s="7">
        <v>173789.45</v>
      </c>
      <c r="G23" s="7">
        <v>125000</v>
      </c>
      <c r="H23" s="7">
        <v>125000</v>
      </c>
      <c r="I23" s="7">
        <v>125000</v>
      </c>
      <c r="J23" s="7">
        <v>125000</v>
      </c>
      <c r="K23" s="7">
        <f>Table5[[#This Row],[2020 PRELIM]]-Table5[[#This Row],[2019 ORIG BUD]]</f>
        <v>0</v>
      </c>
      <c r="L23" s="7"/>
      <c r="M23" s="7"/>
      <c r="N23" s="7"/>
      <c r="O23" s="7"/>
      <c r="P23" s="7"/>
    </row>
    <row r="24" spans="1:16" x14ac:dyDescent="0.25">
      <c r="A24" t="s">
        <v>563</v>
      </c>
      <c r="B24" t="s">
        <v>591</v>
      </c>
      <c r="C24" t="s">
        <v>590</v>
      </c>
      <c r="D24" t="s">
        <v>8</v>
      </c>
      <c r="E24" t="s">
        <v>9</v>
      </c>
      <c r="F24" s="7">
        <v>99657.49</v>
      </c>
      <c r="G24" s="7">
        <v>0</v>
      </c>
      <c r="H24" s="7">
        <v>0</v>
      </c>
      <c r="I24" s="7">
        <v>102000</v>
      </c>
      <c r="J24" s="7">
        <v>102000</v>
      </c>
      <c r="K24" s="7">
        <f>Table5[[#This Row],[2020 PRELIM]]-Table5[[#This Row],[2019 ORIG BUD]]</f>
        <v>102000</v>
      </c>
      <c r="L24" s="7"/>
      <c r="M24" s="7"/>
      <c r="N24" s="7"/>
      <c r="O24" s="7"/>
      <c r="P24" s="7"/>
    </row>
    <row r="25" spans="1:16" x14ac:dyDescent="0.25">
      <c r="A25" t="s">
        <v>563</v>
      </c>
      <c r="B25" t="s">
        <v>578</v>
      </c>
      <c r="C25" t="s">
        <v>577</v>
      </c>
      <c r="D25" t="s">
        <v>8</v>
      </c>
      <c r="E25" t="s">
        <v>9</v>
      </c>
      <c r="F25" s="7">
        <v>36124.120000000003</v>
      </c>
      <c r="G25" s="7">
        <v>20000</v>
      </c>
      <c r="H25" s="7">
        <v>20000</v>
      </c>
      <c r="I25" s="7">
        <v>20000</v>
      </c>
      <c r="J25" s="7">
        <v>40000</v>
      </c>
      <c r="K25" s="7">
        <f>Table5[[#This Row],[2020 PRELIM]]-Table5[[#This Row],[2019 ORIG BUD]]</f>
        <v>20000</v>
      </c>
      <c r="L25" s="7"/>
      <c r="M25" s="7"/>
      <c r="N25" s="7"/>
      <c r="O25" s="7"/>
      <c r="P25" s="7"/>
    </row>
    <row r="26" spans="1:16" x14ac:dyDescent="0.25">
      <c r="A26" t="s">
        <v>563</v>
      </c>
      <c r="B26" t="s">
        <v>610</v>
      </c>
      <c r="C26" t="s">
        <v>609</v>
      </c>
      <c r="D26" t="s">
        <v>8</v>
      </c>
      <c r="E26" t="s">
        <v>9</v>
      </c>
      <c r="F26" s="7">
        <v>36720.57</v>
      </c>
      <c r="G26" s="7">
        <v>35000</v>
      </c>
      <c r="H26" s="7">
        <v>35000</v>
      </c>
      <c r="I26" s="7">
        <v>35000</v>
      </c>
      <c r="J26" s="7">
        <v>35000</v>
      </c>
      <c r="K26" s="7">
        <f>Table5[[#This Row],[2020 PRELIM]]-Table5[[#This Row],[2019 ORIG BUD]]</f>
        <v>0</v>
      </c>
      <c r="L26" s="7"/>
      <c r="M26" s="7"/>
      <c r="N26" s="7"/>
      <c r="O26" s="7"/>
      <c r="P26" s="7"/>
    </row>
    <row r="27" spans="1:16" x14ac:dyDescent="0.25">
      <c r="A27" t="s">
        <v>563</v>
      </c>
      <c r="B27" t="s">
        <v>602</v>
      </c>
      <c r="C27" t="s">
        <v>601</v>
      </c>
      <c r="D27" t="s">
        <v>8</v>
      </c>
      <c r="E27" t="s">
        <v>9</v>
      </c>
      <c r="F27" s="7">
        <v>25648.13</v>
      </c>
      <c r="G27" s="7">
        <v>30000</v>
      </c>
      <c r="H27" s="7">
        <v>30000</v>
      </c>
      <c r="I27" s="7">
        <v>10000</v>
      </c>
      <c r="J27" s="7">
        <v>20000</v>
      </c>
      <c r="K27" s="7">
        <f>Table5[[#This Row],[2020 PRELIM]]-Table5[[#This Row],[2019 ORIG BUD]]</f>
        <v>-10000</v>
      </c>
      <c r="L27" s="7"/>
      <c r="M27" s="7"/>
      <c r="N27" s="7"/>
      <c r="O27" s="7"/>
      <c r="P27" s="7"/>
    </row>
    <row r="28" spans="1:16" x14ac:dyDescent="0.25">
      <c r="A28" t="s">
        <v>563</v>
      </c>
      <c r="B28" t="s">
        <v>593</v>
      </c>
      <c r="C28" t="s">
        <v>592</v>
      </c>
      <c r="D28" t="s">
        <v>8</v>
      </c>
      <c r="E28" t="s">
        <v>9</v>
      </c>
      <c r="F28" s="7">
        <v>18726.13</v>
      </c>
      <c r="G28" s="7">
        <v>20000</v>
      </c>
      <c r="H28" s="7">
        <v>20000</v>
      </c>
      <c r="I28" s="7">
        <v>20000</v>
      </c>
      <c r="J28" s="7">
        <v>20000</v>
      </c>
      <c r="K28" s="7">
        <f>Table5[[#This Row],[2020 PRELIM]]-Table5[[#This Row],[2019 ORIG BUD]]</f>
        <v>0</v>
      </c>
      <c r="L28" s="7"/>
      <c r="M28" s="7"/>
      <c r="N28" s="7"/>
      <c r="O28" s="7"/>
      <c r="P28" s="7"/>
    </row>
    <row r="29" spans="1:16" x14ac:dyDescent="0.25">
      <c r="A29" t="s">
        <v>563</v>
      </c>
      <c r="B29" t="s">
        <v>573</v>
      </c>
      <c r="C29" t="s">
        <v>572</v>
      </c>
      <c r="D29" t="s">
        <v>8</v>
      </c>
      <c r="E29" t="s">
        <v>9</v>
      </c>
      <c r="F29" s="7">
        <v>32597.58</v>
      </c>
      <c r="G29" s="7">
        <v>15000</v>
      </c>
      <c r="H29" s="7">
        <v>15000</v>
      </c>
      <c r="I29" s="7">
        <v>15000</v>
      </c>
      <c r="J29" s="7">
        <v>15000</v>
      </c>
      <c r="K29" s="7">
        <f>Table5[[#This Row],[2020 PRELIM]]-Table5[[#This Row],[2019 ORIG BUD]]</f>
        <v>0</v>
      </c>
      <c r="L29" s="7"/>
      <c r="M29" s="7"/>
      <c r="N29" s="7"/>
      <c r="O29" s="7"/>
      <c r="P29" s="7"/>
    </row>
    <row r="30" spans="1:16" x14ac:dyDescent="0.25">
      <c r="A30" t="s">
        <v>563</v>
      </c>
      <c r="B30" t="s">
        <v>595</v>
      </c>
      <c r="C30" t="s">
        <v>594</v>
      </c>
      <c r="D30" t="s">
        <v>8</v>
      </c>
      <c r="E30" t="s">
        <v>9</v>
      </c>
      <c r="F30" s="7">
        <v>6808.69</v>
      </c>
      <c r="G30" s="7">
        <v>6000</v>
      </c>
      <c r="H30" s="7">
        <v>6000</v>
      </c>
      <c r="I30" s="7">
        <v>6000</v>
      </c>
      <c r="J30" s="7">
        <v>6000</v>
      </c>
      <c r="K30" s="7">
        <f>Table5[[#This Row],[2020 PRELIM]]-Table5[[#This Row],[2019 ORIG BUD]]</f>
        <v>0</v>
      </c>
      <c r="L30" s="7"/>
      <c r="M30" s="7"/>
      <c r="N30" s="7"/>
      <c r="O30" s="7"/>
      <c r="P30" s="7"/>
    </row>
    <row r="31" spans="1:16" x14ac:dyDescent="0.25">
      <c r="A31" t="s">
        <v>563</v>
      </c>
      <c r="B31" t="s">
        <v>616</v>
      </c>
      <c r="C31" t="s">
        <v>615</v>
      </c>
      <c r="D31" t="s">
        <v>8</v>
      </c>
      <c r="E31" t="s">
        <v>9</v>
      </c>
      <c r="F31" s="7">
        <v>7927.02</v>
      </c>
      <c r="G31" s="7">
        <v>0</v>
      </c>
      <c r="H31" s="7">
        <v>0</v>
      </c>
      <c r="I31" s="7">
        <v>1000</v>
      </c>
      <c r="J31" s="7">
        <v>1000</v>
      </c>
      <c r="K31" s="7">
        <f>Table5[[#This Row],[2020 PRELIM]]-Table5[[#This Row],[2019 ORIG BUD]]</f>
        <v>1000</v>
      </c>
      <c r="L31" s="7"/>
      <c r="M31" s="7"/>
      <c r="N31" s="7"/>
      <c r="O31" s="7"/>
      <c r="P31" s="7"/>
    </row>
    <row r="32" spans="1:16" x14ac:dyDescent="0.25">
      <c r="A32" t="s">
        <v>563</v>
      </c>
      <c r="B32" t="s">
        <v>584</v>
      </c>
      <c r="C32" t="s">
        <v>583</v>
      </c>
      <c r="D32" t="s">
        <v>8</v>
      </c>
      <c r="E32" t="s">
        <v>9</v>
      </c>
      <c r="F32" s="7">
        <v>1114.21</v>
      </c>
      <c r="G32" s="7">
        <v>0</v>
      </c>
      <c r="H32" s="7">
        <v>0</v>
      </c>
      <c r="I32" s="7">
        <v>1500</v>
      </c>
      <c r="J32" s="7">
        <v>1000</v>
      </c>
      <c r="K32" s="7">
        <f>Table5[[#This Row],[2020 PRELIM]]-Table5[[#This Row],[2019 ORIG BUD]]</f>
        <v>1000</v>
      </c>
      <c r="L32" s="7"/>
      <c r="M32" s="7"/>
      <c r="N32" s="7"/>
      <c r="O32" s="7"/>
      <c r="P32" s="7"/>
    </row>
    <row r="33" spans="1:16" x14ac:dyDescent="0.25">
      <c r="A33" t="s">
        <v>563</v>
      </c>
      <c r="B33" t="s">
        <v>570</v>
      </c>
      <c r="C33" t="s">
        <v>569</v>
      </c>
      <c r="D33" t="s">
        <v>8</v>
      </c>
      <c r="E33" t="s">
        <v>9</v>
      </c>
      <c r="F33" s="7">
        <v>2231.56</v>
      </c>
      <c r="G33" s="7">
        <v>1000</v>
      </c>
      <c r="H33" s="7">
        <v>1000</v>
      </c>
      <c r="I33" s="7">
        <v>1000</v>
      </c>
      <c r="J33" s="7">
        <v>1000</v>
      </c>
      <c r="K33" s="7">
        <f>Table5[[#This Row],[2020 PRELIM]]-Table5[[#This Row],[2019 ORIG BUD]]</f>
        <v>0</v>
      </c>
      <c r="L33" s="7"/>
      <c r="M33" s="7"/>
      <c r="N33" s="7"/>
      <c r="O33" s="7"/>
      <c r="P33" s="7"/>
    </row>
    <row r="34" spans="1:16" x14ac:dyDescent="0.25">
      <c r="A34" t="s">
        <v>563</v>
      </c>
      <c r="B34" t="s">
        <v>6</v>
      </c>
      <c r="C34" t="s">
        <v>607</v>
      </c>
      <c r="D34" t="s">
        <v>8</v>
      </c>
      <c r="E34" t="s">
        <v>9</v>
      </c>
      <c r="F34" s="7">
        <v>200</v>
      </c>
      <c r="G34" s="7">
        <v>300</v>
      </c>
      <c r="H34" s="7">
        <v>300</v>
      </c>
      <c r="I34" s="7">
        <v>300</v>
      </c>
      <c r="J34" s="7">
        <v>300</v>
      </c>
      <c r="K34" s="7">
        <f>Table5[[#This Row],[2020 PRELIM]]-Table5[[#This Row],[2019 ORIG BUD]]</f>
        <v>0</v>
      </c>
      <c r="L34" s="7"/>
      <c r="M34" s="7"/>
      <c r="N34" s="7"/>
      <c r="O34" s="7"/>
      <c r="P34" s="7"/>
    </row>
    <row r="35" spans="1:16" x14ac:dyDescent="0.25">
      <c r="A35" t="s">
        <v>563</v>
      </c>
      <c r="B35" t="s">
        <v>604</v>
      </c>
      <c r="C35" t="s">
        <v>603</v>
      </c>
      <c r="D35" t="s">
        <v>8</v>
      </c>
      <c r="E35" t="s">
        <v>9</v>
      </c>
      <c r="F35" s="7">
        <v>1185.8900000000001</v>
      </c>
      <c r="G35" s="7">
        <v>0</v>
      </c>
      <c r="H35" s="7">
        <v>0</v>
      </c>
      <c r="I35" s="7">
        <v>25</v>
      </c>
      <c r="J35" s="7">
        <v>25</v>
      </c>
      <c r="K35" s="7">
        <f>Table5[[#This Row],[2020 PRELIM]]-Table5[[#This Row],[2019 ORIG BUD]]</f>
        <v>25</v>
      </c>
      <c r="L35" s="7"/>
      <c r="M35" s="7"/>
      <c r="N35" s="7"/>
      <c r="O35" s="7"/>
      <c r="P35" s="7"/>
    </row>
    <row r="36" spans="1:16" s="1" customFormat="1" x14ac:dyDescent="0.25">
      <c r="C36" s="1" t="s">
        <v>1264</v>
      </c>
      <c r="F36" s="6">
        <f>SUBTOTAL(109,F21:F35)</f>
        <v>889076.84999999986</v>
      </c>
      <c r="G36" s="6">
        <f t="shared" ref="G36:K36" si="4">SUBTOTAL(109,G21:G35)</f>
        <v>795300</v>
      </c>
      <c r="H36" s="6">
        <f t="shared" si="4"/>
        <v>795300</v>
      </c>
      <c r="I36" s="6">
        <f t="shared" si="4"/>
        <v>783825</v>
      </c>
      <c r="J36" s="6">
        <f t="shared" si="4"/>
        <v>813325</v>
      </c>
      <c r="K36" s="6">
        <f t="shared" si="4"/>
        <v>18025</v>
      </c>
      <c r="L36" s="6"/>
      <c r="M36" s="6"/>
      <c r="N36" s="6"/>
      <c r="O36" s="6"/>
      <c r="P36" s="6"/>
    </row>
    <row r="37" spans="1:16" x14ac:dyDescent="0.25">
      <c r="A37" t="s">
        <v>563</v>
      </c>
      <c r="B37" t="s">
        <v>614</v>
      </c>
      <c r="C37" t="s">
        <v>613</v>
      </c>
      <c r="D37" t="s">
        <v>8</v>
      </c>
      <c r="E37" t="s">
        <v>9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f>Table5[[#This Row],[2020 PRELIM]]-Table5[[#This Row],[2019 ORIG BUD]]</f>
        <v>0</v>
      </c>
      <c r="L37" s="7"/>
      <c r="M37" s="7"/>
      <c r="N37" s="7"/>
      <c r="O37" s="7"/>
      <c r="P37" s="7"/>
    </row>
    <row r="38" spans="1:16" x14ac:dyDescent="0.25">
      <c r="A38" t="s">
        <v>563</v>
      </c>
      <c r="B38" t="s">
        <v>600</v>
      </c>
      <c r="C38" t="s">
        <v>599</v>
      </c>
      <c r="D38" t="s">
        <v>8</v>
      </c>
      <c r="E38" t="s">
        <v>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Table5[[#This Row],[2020 PRELIM]]-Table5[[#This Row],[2019 ORIG BUD]]</f>
        <v>0</v>
      </c>
      <c r="L38" s="7"/>
      <c r="M38" s="7"/>
      <c r="N38" s="7"/>
      <c r="O38" s="7"/>
      <c r="P38" s="7"/>
    </row>
    <row r="39" spans="1:16" x14ac:dyDescent="0.25">
      <c r="A39" t="s">
        <v>563</v>
      </c>
      <c r="B39" t="s">
        <v>598</v>
      </c>
      <c r="C39" t="s">
        <v>597</v>
      </c>
      <c r="D39" t="s">
        <v>8</v>
      </c>
      <c r="E39" t="s">
        <v>9</v>
      </c>
      <c r="F39" s="7">
        <v>280.04000000000002</v>
      </c>
      <c r="G39" s="7">
        <v>0</v>
      </c>
      <c r="H39" s="7">
        <v>0</v>
      </c>
      <c r="I39" s="7">
        <v>0</v>
      </c>
      <c r="J39" s="7">
        <v>0</v>
      </c>
      <c r="K39" s="7">
        <f>Table5[[#This Row],[2020 PRELIM]]-Table5[[#This Row],[2019 ORIG BUD]]</f>
        <v>0</v>
      </c>
      <c r="L39" s="7"/>
      <c r="M39" s="7"/>
      <c r="N39" s="7"/>
      <c r="O39" s="7"/>
      <c r="P39" s="7"/>
    </row>
    <row r="40" spans="1:16" x14ac:dyDescent="0.25">
      <c r="A40" t="s">
        <v>563</v>
      </c>
      <c r="B40" t="s">
        <v>582</v>
      </c>
      <c r="C40" t="s">
        <v>581</v>
      </c>
      <c r="D40" t="s">
        <v>8</v>
      </c>
      <c r="E40" t="s">
        <v>9</v>
      </c>
      <c r="F40" s="7">
        <v>15.5</v>
      </c>
      <c r="G40" s="7">
        <v>0</v>
      </c>
      <c r="H40" s="7">
        <v>0</v>
      </c>
      <c r="I40" s="7">
        <v>0</v>
      </c>
      <c r="J40" s="7">
        <v>0</v>
      </c>
      <c r="K40" s="7">
        <f>Table5[[#This Row],[2020 PRELIM]]-Table5[[#This Row],[2019 ORIG BUD]]</f>
        <v>0</v>
      </c>
      <c r="L40" s="7"/>
      <c r="M40" s="7"/>
      <c r="N40" s="7"/>
      <c r="O40" s="7"/>
      <c r="P40" s="7"/>
    </row>
    <row r="41" spans="1:16" x14ac:dyDescent="0.25">
      <c r="A41" t="s">
        <v>563</v>
      </c>
      <c r="B41" t="s">
        <v>575</v>
      </c>
      <c r="C41" t="s">
        <v>574</v>
      </c>
      <c r="D41" t="s">
        <v>8</v>
      </c>
      <c r="E41" t="s">
        <v>9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>Table5[[#This Row],[2020 PRELIM]]-Table5[[#This Row],[2019 ORIG BUD]]</f>
        <v>0</v>
      </c>
      <c r="L41" s="7"/>
      <c r="M41" s="7"/>
      <c r="N41" s="7"/>
      <c r="O41" s="7"/>
      <c r="P41" s="7"/>
    </row>
    <row r="42" spans="1:16" x14ac:dyDescent="0.25">
      <c r="A42" t="s">
        <v>563</v>
      </c>
      <c r="B42" t="s">
        <v>42</v>
      </c>
      <c r="C42" t="s">
        <v>568</v>
      </c>
      <c r="D42" t="s">
        <v>8</v>
      </c>
      <c r="E42" t="s">
        <v>9</v>
      </c>
      <c r="F42" s="7">
        <v>37930.69</v>
      </c>
      <c r="G42" s="7">
        <v>0</v>
      </c>
      <c r="H42" s="7">
        <v>131571</v>
      </c>
      <c r="I42" s="7">
        <v>0</v>
      </c>
      <c r="J42" s="7">
        <v>0</v>
      </c>
      <c r="K42" s="7">
        <f>Table5[[#This Row],[2020 PRELIM]]-Table5[[#This Row],[2019 ORIG BUD]]</f>
        <v>0</v>
      </c>
      <c r="L42" s="7"/>
      <c r="M42" s="7"/>
      <c r="N42" s="7"/>
      <c r="O42" s="7"/>
      <c r="P42" s="7"/>
    </row>
    <row r="43" spans="1:16" x14ac:dyDescent="0.25">
      <c r="A43" t="s">
        <v>563</v>
      </c>
      <c r="B43" t="s">
        <v>48</v>
      </c>
      <c r="C43" t="s">
        <v>567</v>
      </c>
      <c r="D43" t="s">
        <v>8</v>
      </c>
      <c r="E43" t="s">
        <v>9</v>
      </c>
      <c r="F43" s="7">
        <v>-1177.9100000000001</v>
      </c>
      <c r="G43" s="7">
        <v>1200</v>
      </c>
      <c r="H43" s="7">
        <v>1200</v>
      </c>
      <c r="I43" s="7">
        <v>0</v>
      </c>
      <c r="J43" s="7">
        <v>0</v>
      </c>
      <c r="K43" s="7">
        <f>Table5[[#This Row],[2020 PRELIM]]-Table5[[#This Row],[2019 ORIG BUD]]</f>
        <v>-1200</v>
      </c>
      <c r="L43" s="7"/>
      <c r="M43" s="7"/>
      <c r="N43" s="7"/>
      <c r="O43" s="7"/>
      <c r="P43" s="7"/>
    </row>
    <row r="44" spans="1:16" x14ac:dyDescent="0.25">
      <c r="A44" t="s">
        <v>563</v>
      </c>
      <c r="B44" t="s">
        <v>566</v>
      </c>
      <c r="C44" t="s">
        <v>565</v>
      </c>
      <c r="D44" t="s">
        <v>8</v>
      </c>
      <c r="E44" t="s">
        <v>9</v>
      </c>
      <c r="F44" s="7">
        <v>-0.66</v>
      </c>
      <c r="G44" s="7">
        <v>0</v>
      </c>
      <c r="H44" s="7">
        <v>0</v>
      </c>
      <c r="I44" s="7">
        <v>0</v>
      </c>
      <c r="J44" s="7">
        <v>0</v>
      </c>
      <c r="K44" s="7">
        <f>Table5[[#This Row],[2020 PRELIM]]-Table5[[#This Row],[2019 ORIG BUD]]</f>
        <v>0</v>
      </c>
      <c r="L44" s="7"/>
      <c r="M44" s="7"/>
      <c r="N44" s="7"/>
      <c r="O44" s="7"/>
      <c r="P44" s="7"/>
    </row>
    <row r="45" spans="1:16" x14ac:dyDescent="0.25">
      <c r="A45" t="s">
        <v>563</v>
      </c>
      <c r="B45" t="s">
        <v>50</v>
      </c>
      <c r="C45" t="s">
        <v>564</v>
      </c>
      <c r="D45" t="s">
        <v>8</v>
      </c>
      <c r="E45" t="s">
        <v>9</v>
      </c>
      <c r="F45" s="7">
        <v>130.32</v>
      </c>
      <c r="G45" s="7">
        <v>0</v>
      </c>
      <c r="H45" s="7">
        <v>0</v>
      </c>
      <c r="I45" s="7">
        <v>0</v>
      </c>
      <c r="J45" s="7">
        <v>0</v>
      </c>
      <c r="K45" s="7">
        <f>Table5[[#This Row],[2020 PRELIM]]-Table5[[#This Row],[2019 ORIG BUD]]</f>
        <v>0</v>
      </c>
      <c r="L45" s="7"/>
      <c r="M45" s="7"/>
      <c r="N45" s="7"/>
      <c r="O45" s="7"/>
      <c r="P45" s="7"/>
    </row>
    <row r="46" spans="1:16" x14ac:dyDescent="0.25">
      <c r="C46" t="s">
        <v>1247</v>
      </c>
      <c r="F46" s="16">
        <f>SUBTOTAL(109,F2:F45)</f>
        <v>29645467.709999997</v>
      </c>
      <c r="G46" s="16">
        <f>SUBTOTAL(109,G2:G45)</f>
        <v>27113448</v>
      </c>
      <c r="H46" s="16">
        <f>SUBTOTAL(109,H2:H45)</f>
        <v>27893185</v>
      </c>
      <c r="I46" s="16">
        <f>SUBTOTAL(109,I2:I45)</f>
        <v>29430359</v>
      </c>
      <c r="J46" s="16">
        <f>SUBTOTAL(109,J2:J45)</f>
        <v>29397255</v>
      </c>
      <c r="K46" s="16">
        <f>SUBTOTAL(109,K2:K45)</f>
        <v>2283807</v>
      </c>
      <c r="L46" s="16"/>
    </row>
    <row r="48" spans="1:16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6" t="s">
        <v>395</v>
      </c>
      <c r="G48" s="6" t="s">
        <v>392</v>
      </c>
      <c r="H48" s="6" t="s">
        <v>393</v>
      </c>
      <c r="I48" s="6" t="s">
        <v>394</v>
      </c>
      <c r="J48" s="6" t="s">
        <v>396</v>
      </c>
      <c r="K48" s="6" t="s">
        <v>1245</v>
      </c>
      <c r="L48" s="6" t="s">
        <v>1246</v>
      </c>
    </row>
    <row r="49" spans="1:12" x14ac:dyDescent="0.25">
      <c r="A49" t="s">
        <v>524</v>
      </c>
      <c r="B49" t="s">
        <v>70</v>
      </c>
      <c r="C49" t="s">
        <v>561</v>
      </c>
      <c r="D49" t="s">
        <v>8</v>
      </c>
      <c r="E49" t="s">
        <v>72</v>
      </c>
      <c r="F49" s="7">
        <v>453155.87</v>
      </c>
      <c r="G49" s="7">
        <v>462523</v>
      </c>
      <c r="H49" s="7">
        <v>462523</v>
      </c>
      <c r="I49" s="7">
        <v>462523</v>
      </c>
      <c r="J49" s="7">
        <v>452307</v>
      </c>
      <c r="K49" s="7">
        <f>Table6[[#This Row],[2020 PRELIM]]-Table6[[#This Row],[2019 ORIG BUD]]</f>
        <v>-10216</v>
      </c>
      <c r="L49" s="7"/>
    </row>
    <row r="50" spans="1:12" x14ac:dyDescent="0.25">
      <c r="A50" t="s">
        <v>524</v>
      </c>
      <c r="B50" t="s">
        <v>197</v>
      </c>
      <c r="C50" t="s">
        <v>560</v>
      </c>
      <c r="D50" t="s">
        <v>8</v>
      </c>
      <c r="E50" t="s">
        <v>72</v>
      </c>
      <c r="F50" s="7">
        <v>0</v>
      </c>
      <c r="G50" s="7">
        <v>0</v>
      </c>
      <c r="H50" s="7">
        <v>13000</v>
      </c>
      <c r="I50" s="7">
        <v>0</v>
      </c>
      <c r="J50" s="7">
        <v>0</v>
      </c>
      <c r="K50" s="7">
        <f>Table6[[#This Row],[2020 PRELIM]]-Table6[[#This Row],[2019 ORIG BUD]]</f>
        <v>0</v>
      </c>
      <c r="L50" s="7"/>
    </row>
    <row r="51" spans="1:12" x14ac:dyDescent="0.25">
      <c r="A51" t="s">
        <v>524</v>
      </c>
      <c r="B51" t="s">
        <v>73</v>
      </c>
      <c r="C51" t="s">
        <v>559</v>
      </c>
      <c r="D51" t="s">
        <v>8</v>
      </c>
      <c r="E51" t="s">
        <v>72</v>
      </c>
      <c r="F51" s="7">
        <v>539.35</v>
      </c>
      <c r="G51" s="7">
        <v>0</v>
      </c>
      <c r="H51" s="7">
        <v>3000</v>
      </c>
      <c r="I51" s="7">
        <v>0</v>
      </c>
      <c r="J51" s="7">
        <v>0</v>
      </c>
      <c r="K51" s="7">
        <f>Table6[[#This Row],[2020 PRELIM]]-Table6[[#This Row],[2019 ORIG BUD]]</f>
        <v>0</v>
      </c>
      <c r="L51" s="7"/>
    </row>
    <row r="52" spans="1:12" s="1" customFormat="1" x14ac:dyDescent="0.25">
      <c r="C52" s="1" t="s">
        <v>1254</v>
      </c>
      <c r="F52" s="6">
        <f t="shared" ref="F52:K52" si="5">SUBTOTAL(109,F49:F51)</f>
        <v>453695.22</v>
      </c>
      <c r="G52" s="6">
        <f t="shared" si="5"/>
        <v>462523</v>
      </c>
      <c r="H52" s="6">
        <f t="shared" si="5"/>
        <v>478523</v>
      </c>
      <c r="I52" s="6">
        <f t="shared" si="5"/>
        <v>462523</v>
      </c>
      <c r="J52" s="6">
        <f t="shared" si="5"/>
        <v>452307</v>
      </c>
      <c r="K52" s="6">
        <f t="shared" si="5"/>
        <v>-10216</v>
      </c>
      <c r="L52" s="6"/>
    </row>
    <row r="53" spans="1:12" x14ac:dyDescent="0.25">
      <c r="K53" s="7">
        <f>Table6[[#This Row],[2020 PRELIM]]-Table6[[#This Row],[2019 ORIG BUD]]</f>
        <v>0</v>
      </c>
      <c r="L53" s="7"/>
    </row>
    <row r="54" spans="1:12" x14ac:dyDescent="0.25">
      <c r="A54" t="s">
        <v>524</v>
      </c>
      <c r="B54" t="s">
        <v>169</v>
      </c>
      <c r="C54" t="s">
        <v>558</v>
      </c>
      <c r="D54" t="s">
        <v>8</v>
      </c>
      <c r="E54" t="s">
        <v>72</v>
      </c>
      <c r="F54" s="7">
        <v>0</v>
      </c>
      <c r="G54" s="7">
        <v>0</v>
      </c>
      <c r="H54" s="7">
        <v>18448</v>
      </c>
      <c r="I54" s="7">
        <v>0</v>
      </c>
      <c r="J54" s="7">
        <v>0</v>
      </c>
      <c r="K54" s="7">
        <f>Table6[[#This Row],[2020 PRELIM]]-Table6[[#This Row],[2019 ORIG BUD]]</f>
        <v>0</v>
      </c>
      <c r="L54" s="7"/>
    </row>
    <row r="55" spans="1:12" x14ac:dyDescent="0.25">
      <c r="A55" t="s">
        <v>524</v>
      </c>
      <c r="B55" t="s">
        <v>75</v>
      </c>
      <c r="C55" t="s">
        <v>557</v>
      </c>
      <c r="D55" t="s">
        <v>8</v>
      </c>
      <c r="E55" t="s">
        <v>72</v>
      </c>
      <c r="F55" s="7">
        <v>1584.3</v>
      </c>
      <c r="G55" s="7">
        <v>1480</v>
      </c>
      <c r="H55" s="7">
        <v>1480</v>
      </c>
      <c r="I55" s="7">
        <v>1480</v>
      </c>
      <c r="J55" s="7">
        <v>1733</v>
      </c>
      <c r="K55" s="7">
        <f>Table6[[#This Row],[2020 PRELIM]]-Table6[[#This Row],[2019 ORIG BUD]]</f>
        <v>253</v>
      </c>
      <c r="L55" s="7"/>
    </row>
    <row r="56" spans="1:12" x14ac:dyDescent="0.25">
      <c r="A56" t="s">
        <v>524</v>
      </c>
      <c r="B56" t="s">
        <v>77</v>
      </c>
      <c r="C56" t="s">
        <v>556</v>
      </c>
      <c r="D56" t="s">
        <v>8</v>
      </c>
      <c r="E56" t="s">
        <v>72</v>
      </c>
      <c r="F56" s="7">
        <v>33538.559999999998</v>
      </c>
      <c r="G56" s="7">
        <v>35383</v>
      </c>
      <c r="H56" s="7">
        <v>35383</v>
      </c>
      <c r="I56" s="7">
        <v>35383</v>
      </c>
      <c r="J56" s="7">
        <v>34601</v>
      </c>
      <c r="K56" s="7">
        <f>Table6[[#This Row],[2020 PRELIM]]-Table6[[#This Row],[2019 ORIG BUD]]</f>
        <v>-782</v>
      </c>
      <c r="L56" s="7"/>
    </row>
    <row r="57" spans="1:12" x14ac:dyDescent="0.25">
      <c r="A57" t="s">
        <v>524</v>
      </c>
      <c r="B57" t="s">
        <v>79</v>
      </c>
      <c r="C57" t="s">
        <v>555</v>
      </c>
      <c r="D57" t="s">
        <v>8</v>
      </c>
      <c r="E57" t="s">
        <v>72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f>Table6[[#This Row],[2020 PRELIM]]-Table6[[#This Row],[2019 ORIG BUD]]</f>
        <v>0</v>
      </c>
      <c r="L57" s="7"/>
    </row>
    <row r="58" spans="1:12" x14ac:dyDescent="0.25">
      <c r="A58" t="s">
        <v>524</v>
      </c>
      <c r="B58" t="s">
        <v>81</v>
      </c>
      <c r="C58" t="s">
        <v>554</v>
      </c>
      <c r="D58" t="s">
        <v>8</v>
      </c>
      <c r="E58" t="s">
        <v>72</v>
      </c>
      <c r="F58" s="7">
        <v>57815.01</v>
      </c>
      <c r="G58" s="7">
        <v>57906</v>
      </c>
      <c r="H58" s="7">
        <v>57906</v>
      </c>
      <c r="I58" s="7">
        <v>57906</v>
      </c>
      <c r="J58" s="7">
        <v>57353</v>
      </c>
      <c r="K58" s="7">
        <f>Table6[[#This Row],[2020 PRELIM]]-Table6[[#This Row],[2019 ORIG BUD]]</f>
        <v>-553</v>
      </c>
      <c r="L58" s="7"/>
    </row>
    <row r="59" spans="1:12" x14ac:dyDescent="0.25">
      <c r="A59" t="s">
        <v>524</v>
      </c>
      <c r="B59" t="s">
        <v>83</v>
      </c>
      <c r="C59" t="s">
        <v>553</v>
      </c>
      <c r="D59" t="s">
        <v>8</v>
      </c>
      <c r="E59" t="s">
        <v>72</v>
      </c>
      <c r="F59" s="7">
        <v>90152.58</v>
      </c>
      <c r="G59" s="7">
        <v>96600</v>
      </c>
      <c r="H59" s="7">
        <v>96600</v>
      </c>
      <c r="I59" s="7">
        <v>96600</v>
      </c>
      <c r="J59" s="7">
        <v>89694</v>
      </c>
      <c r="K59" s="7">
        <f>Table6[[#This Row],[2020 PRELIM]]-Table6[[#This Row],[2019 ORIG BUD]]</f>
        <v>-6906</v>
      </c>
      <c r="L59" s="7"/>
    </row>
    <row r="60" spans="1:12" x14ac:dyDescent="0.25">
      <c r="A60" t="s">
        <v>524</v>
      </c>
      <c r="B60" t="s">
        <v>85</v>
      </c>
      <c r="C60" t="s">
        <v>552</v>
      </c>
      <c r="D60" t="s">
        <v>8</v>
      </c>
      <c r="E60" t="s">
        <v>72</v>
      </c>
      <c r="F60" s="7">
        <v>211.1</v>
      </c>
      <c r="G60" s="7">
        <v>211</v>
      </c>
      <c r="H60" s="7">
        <v>211</v>
      </c>
      <c r="I60" s="7">
        <v>211</v>
      </c>
      <c r="J60" s="7">
        <v>210</v>
      </c>
      <c r="K60" s="7">
        <f>Table6[[#This Row],[2020 PRELIM]]-Table6[[#This Row],[2019 ORIG BUD]]</f>
        <v>-1</v>
      </c>
      <c r="L60" s="7"/>
    </row>
    <row r="61" spans="1:12" x14ac:dyDescent="0.25">
      <c r="A61" t="s">
        <v>524</v>
      </c>
      <c r="B61" t="s">
        <v>89</v>
      </c>
      <c r="C61" t="s">
        <v>551</v>
      </c>
      <c r="D61" t="s">
        <v>8</v>
      </c>
      <c r="E61" t="s">
        <v>72</v>
      </c>
      <c r="F61" s="7">
        <v>57.02</v>
      </c>
      <c r="G61" s="7">
        <v>0</v>
      </c>
      <c r="H61" s="7">
        <v>0</v>
      </c>
      <c r="I61" s="7">
        <v>0</v>
      </c>
      <c r="J61" s="7">
        <v>663</v>
      </c>
      <c r="K61" s="7">
        <f>Table6[[#This Row],[2020 PRELIM]]-Table6[[#This Row],[2019 ORIG BUD]]</f>
        <v>663</v>
      </c>
      <c r="L61" s="7"/>
    </row>
    <row r="62" spans="1:12" s="1" customFormat="1" x14ac:dyDescent="0.25">
      <c r="C62" s="1" t="s">
        <v>1252</v>
      </c>
      <c r="F62" s="6">
        <f>SUBTOTAL(109,F54:F61)</f>
        <v>183358.57</v>
      </c>
      <c r="G62" s="6">
        <f t="shared" ref="G62:K62" si="6">SUBTOTAL(109,G54:G61)</f>
        <v>191580</v>
      </c>
      <c r="H62" s="6">
        <f t="shared" si="6"/>
        <v>210028</v>
      </c>
      <c r="I62" s="6">
        <f t="shared" si="6"/>
        <v>191580</v>
      </c>
      <c r="J62" s="6">
        <f t="shared" si="6"/>
        <v>184254</v>
      </c>
      <c r="K62" s="6">
        <f t="shared" si="6"/>
        <v>-7326</v>
      </c>
      <c r="L62" s="6"/>
    </row>
    <row r="63" spans="1:12" x14ac:dyDescent="0.25">
      <c r="K63" s="7">
        <f>Table6[[#This Row],[2020 PRELIM]]-Table6[[#This Row],[2019 ORIG BUD]]</f>
        <v>0</v>
      </c>
      <c r="L63" s="7"/>
    </row>
    <row r="64" spans="1:12" x14ac:dyDescent="0.25">
      <c r="A64" t="s">
        <v>524</v>
      </c>
      <c r="B64" t="s">
        <v>91</v>
      </c>
      <c r="C64" t="s">
        <v>550</v>
      </c>
      <c r="D64" t="s">
        <v>8</v>
      </c>
      <c r="E64" t="s">
        <v>72</v>
      </c>
      <c r="F64" s="7">
        <v>8069.42</v>
      </c>
      <c r="G64" s="7">
        <v>14000</v>
      </c>
      <c r="H64" s="7">
        <v>14000</v>
      </c>
      <c r="I64" s="7">
        <v>14000</v>
      </c>
      <c r="J64" s="7">
        <v>14000</v>
      </c>
      <c r="K64" s="7">
        <f>Table6[[#This Row],[2020 PRELIM]]-Table6[[#This Row],[2019 ORIG BUD]]</f>
        <v>0</v>
      </c>
      <c r="L64" s="7"/>
    </row>
    <row r="65" spans="1:12" x14ac:dyDescent="0.25">
      <c r="A65" t="s">
        <v>524</v>
      </c>
      <c r="B65" t="s">
        <v>93</v>
      </c>
      <c r="C65" t="s">
        <v>549</v>
      </c>
      <c r="D65" t="s">
        <v>8</v>
      </c>
      <c r="E65" t="s">
        <v>72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>Table6[[#This Row],[2020 PRELIM]]-Table6[[#This Row],[2019 ORIG BUD]]</f>
        <v>0</v>
      </c>
      <c r="L65" s="7"/>
    </row>
    <row r="66" spans="1:12" s="1" customFormat="1" x14ac:dyDescent="0.25">
      <c r="C66" s="1" t="s">
        <v>1251</v>
      </c>
      <c r="F66" s="6">
        <f>SUBTOTAL(109,F64:F65)</f>
        <v>8069.42</v>
      </c>
      <c r="G66" s="6">
        <f t="shared" ref="G66:K66" si="7">SUBTOTAL(109,G64:G65)</f>
        <v>14000</v>
      </c>
      <c r="H66" s="6">
        <f t="shared" si="7"/>
        <v>14000</v>
      </c>
      <c r="I66" s="6">
        <f t="shared" si="7"/>
        <v>14000</v>
      </c>
      <c r="J66" s="6">
        <f t="shared" si="7"/>
        <v>14000</v>
      </c>
      <c r="K66" s="6">
        <f t="shared" si="7"/>
        <v>0</v>
      </c>
      <c r="L66" s="6"/>
    </row>
    <row r="67" spans="1:12" x14ac:dyDescent="0.25">
      <c r="K67" s="7">
        <f>Table6[[#This Row],[2020 PRELIM]]-Table6[[#This Row],[2019 ORIG BUD]]</f>
        <v>0</v>
      </c>
      <c r="L67" s="7"/>
    </row>
    <row r="68" spans="1:12" x14ac:dyDescent="0.25">
      <c r="A68" t="s">
        <v>524</v>
      </c>
      <c r="B68" t="s">
        <v>95</v>
      </c>
      <c r="C68" t="s">
        <v>548</v>
      </c>
      <c r="D68" t="s">
        <v>8</v>
      </c>
      <c r="E68" t="s">
        <v>72</v>
      </c>
      <c r="F68" s="7">
        <v>83788.66</v>
      </c>
      <c r="G68" s="7">
        <v>85000</v>
      </c>
      <c r="H68" s="7">
        <v>85000</v>
      </c>
      <c r="I68" s="7">
        <v>85000</v>
      </c>
      <c r="J68" s="7">
        <v>85000</v>
      </c>
      <c r="K68" s="7">
        <f>Table6[[#This Row],[2020 PRELIM]]-Table6[[#This Row],[2019 ORIG BUD]]</f>
        <v>0</v>
      </c>
      <c r="L68" s="7"/>
    </row>
    <row r="69" spans="1:12" s="1" customFormat="1" x14ac:dyDescent="0.25">
      <c r="C69" s="1" t="s">
        <v>1260</v>
      </c>
      <c r="F69" s="6">
        <f>SUBTOTAL(109,F68:F68)</f>
        <v>83788.66</v>
      </c>
      <c r="G69" s="6">
        <f t="shared" ref="G69:K69" si="8">SUBTOTAL(109,G68:G68)</f>
        <v>85000</v>
      </c>
      <c r="H69" s="6">
        <f t="shared" si="8"/>
        <v>85000</v>
      </c>
      <c r="I69" s="6">
        <f t="shared" si="8"/>
        <v>85000</v>
      </c>
      <c r="J69" s="6">
        <f t="shared" si="8"/>
        <v>85000</v>
      </c>
      <c r="K69" s="6">
        <f t="shared" si="8"/>
        <v>0</v>
      </c>
      <c r="L69" s="6"/>
    </row>
    <row r="70" spans="1:12" x14ac:dyDescent="0.25">
      <c r="K70" s="7">
        <f>Table6[[#This Row],[2020 PRELIM]]-Table6[[#This Row],[2019 ORIG BUD]]</f>
        <v>0</v>
      </c>
      <c r="L70" s="7"/>
    </row>
    <row r="71" spans="1:12" x14ac:dyDescent="0.25">
      <c r="A71" t="s">
        <v>524</v>
      </c>
      <c r="B71" t="s">
        <v>97</v>
      </c>
      <c r="C71" t="s">
        <v>547</v>
      </c>
      <c r="D71" t="s">
        <v>8</v>
      </c>
      <c r="E71" t="s">
        <v>72</v>
      </c>
      <c r="F71" s="7">
        <v>15337.85</v>
      </c>
      <c r="G71" s="7">
        <v>21200</v>
      </c>
      <c r="H71" s="7">
        <v>21200</v>
      </c>
      <c r="I71" s="7">
        <v>21200</v>
      </c>
      <c r="J71" s="7">
        <v>21200</v>
      </c>
      <c r="K71" s="7">
        <f>Table6[[#This Row],[2020 PRELIM]]-Table6[[#This Row],[2019 ORIG BUD]]</f>
        <v>0</v>
      </c>
      <c r="L71" s="7"/>
    </row>
    <row r="72" spans="1:12" x14ac:dyDescent="0.25">
      <c r="A72" t="s">
        <v>524</v>
      </c>
      <c r="B72" t="s">
        <v>546</v>
      </c>
      <c r="C72" t="s">
        <v>545</v>
      </c>
      <c r="D72" t="s">
        <v>8</v>
      </c>
      <c r="E72" t="s">
        <v>72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f>Table6[[#This Row],[2020 PRELIM]]-Table6[[#This Row],[2019 ORIG BUD]]</f>
        <v>0</v>
      </c>
      <c r="L72" s="7"/>
    </row>
    <row r="73" spans="1:12" x14ac:dyDescent="0.25">
      <c r="A73" t="s">
        <v>524</v>
      </c>
      <c r="B73" t="s">
        <v>99</v>
      </c>
      <c r="C73" t="s">
        <v>544</v>
      </c>
      <c r="D73" t="s">
        <v>8</v>
      </c>
      <c r="E73" t="s">
        <v>72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f>Table6[[#This Row],[2020 PRELIM]]-Table6[[#This Row],[2019 ORIG BUD]]</f>
        <v>0</v>
      </c>
      <c r="L73" s="7"/>
    </row>
    <row r="74" spans="1:12" x14ac:dyDescent="0.25">
      <c r="A74" t="s">
        <v>524</v>
      </c>
      <c r="B74" t="s">
        <v>101</v>
      </c>
      <c r="C74" t="s">
        <v>543</v>
      </c>
      <c r="D74" t="s">
        <v>8</v>
      </c>
      <c r="E74" t="s">
        <v>72</v>
      </c>
      <c r="F74" s="7">
        <v>4172.8500000000004</v>
      </c>
      <c r="G74" s="7">
        <v>3500</v>
      </c>
      <c r="H74" s="7">
        <v>3500</v>
      </c>
      <c r="I74" s="7">
        <v>3500</v>
      </c>
      <c r="J74" s="7">
        <v>3500</v>
      </c>
      <c r="K74" s="7">
        <f>Table6[[#This Row],[2020 PRELIM]]-Table6[[#This Row],[2019 ORIG BUD]]</f>
        <v>0</v>
      </c>
      <c r="L74" s="7"/>
    </row>
    <row r="75" spans="1:12" x14ac:dyDescent="0.25">
      <c r="A75" t="s">
        <v>524</v>
      </c>
      <c r="B75" t="s">
        <v>103</v>
      </c>
      <c r="C75" t="s">
        <v>542</v>
      </c>
      <c r="D75" t="s">
        <v>8</v>
      </c>
      <c r="E75" t="s">
        <v>72</v>
      </c>
      <c r="F75" s="7">
        <v>1343.43</v>
      </c>
      <c r="G75" s="7">
        <v>1000</v>
      </c>
      <c r="H75" s="7">
        <v>1000</v>
      </c>
      <c r="I75" s="7">
        <v>1000</v>
      </c>
      <c r="J75" s="7">
        <v>1000</v>
      </c>
      <c r="K75" s="7">
        <f>Table6[[#This Row],[2020 PRELIM]]-Table6[[#This Row],[2019 ORIG BUD]]</f>
        <v>0</v>
      </c>
      <c r="L75" s="7"/>
    </row>
    <row r="76" spans="1:12" x14ac:dyDescent="0.25">
      <c r="A76" t="s">
        <v>524</v>
      </c>
      <c r="B76" t="s">
        <v>105</v>
      </c>
      <c r="C76" t="s">
        <v>541</v>
      </c>
      <c r="D76" t="s">
        <v>8</v>
      </c>
      <c r="E76" t="s">
        <v>72</v>
      </c>
      <c r="F76" s="7">
        <v>658.5</v>
      </c>
      <c r="G76" s="7">
        <v>638</v>
      </c>
      <c r="H76" s="7">
        <v>638</v>
      </c>
      <c r="I76" s="7">
        <v>638</v>
      </c>
      <c r="J76" s="7">
        <v>638</v>
      </c>
      <c r="K76" s="7">
        <f>Table6[[#This Row],[2020 PRELIM]]-Table6[[#This Row],[2019 ORIG BUD]]</f>
        <v>0</v>
      </c>
      <c r="L76" s="7"/>
    </row>
    <row r="77" spans="1:12" x14ac:dyDescent="0.25">
      <c r="A77" t="s">
        <v>524</v>
      </c>
      <c r="B77" t="s">
        <v>107</v>
      </c>
      <c r="C77" t="s">
        <v>540</v>
      </c>
      <c r="D77" t="s">
        <v>8</v>
      </c>
      <c r="E77" t="s">
        <v>72</v>
      </c>
      <c r="F77" s="7">
        <v>138.80000000000001</v>
      </c>
      <c r="G77" s="7">
        <v>750</v>
      </c>
      <c r="H77" s="7">
        <v>750</v>
      </c>
      <c r="I77" s="7">
        <v>750</v>
      </c>
      <c r="J77" s="7">
        <v>750</v>
      </c>
      <c r="K77" s="7">
        <f>Table6[[#This Row],[2020 PRELIM]]-Table6[[#This Row],[2019 ORIG BUD]]</f>
        <v>0</v>
      </c>
      <c r="L77" s="7"/>
    </row>
    <row r="78" spans="1:12" x14ac:dyDescent="0.25">
      <c r="A78" t="s">
        <v>524</v>
      </c>
      <c r="B78" t="s">
        <v>109</v>
      </c>
      <c r="C78" t="s">
        <v>539</v>
      </c>
      <c r="D78" t="s">
        <v>8</v>
      </c>
      <c r="E78" t="s">
        <v>72</v>
      </c>
      <c r="F78" s="7">
        <v>2585.4299999999998</v>
      </c>
      <c r="G78" s="7">
        <v>4560</v>
      </c>
      <c r="H78" s="7">
        <v>4560</v>
      </c>
      <c r="I78" s="7">
        <v>4560</v>
      </c>
      <c r="J78" s="7">
        <v>5000</v>
      </c>
      <c r="K78" s="7">
        <f>Table6[[#This Row],[2020 PRELIM]]-Table6[[#This Row],[2019 ORIG BUD]]</f>
        <v>440</v>
      </c>
      <c r="L78" s="7"/>
    </row>
    <row r="79" spans="1:12" x14ac:dyDescent="0.25">
      <c r="A79" t="s">
        <v>524</v>
      </c>
      <c r="B79" t="s">
        <v>111</v>
      </c>
      <c r="C79" t="s">
        <v>538</v>
      </c>
      <c r="D79" t="s">
        <v>8</v>
      </c>
      <c r="E79" t="s">
        <v>72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>Table6[[#This Row],[2020 PRELIM]]-Table6[[#This Row],[2019 ORIG BUD]]</f>
        <v>0</v>
      </c>
      <c r="L79" s="7"/>
    </row>
    <row r="80" spans="1:12" x14ac:dyDescent="0.25">
      <c r="A80" t="s">
        <v>524</v>
      </c>
      <c r="B80" t="s">
        <v>113</v>
      </c>
      <c r="C80" t="s">
        <v>537</v>
      </c>
      <c r="D80" t="s">
        <v>8</v>
      </c>
      <c r="E80" t="s">
        <v>72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f>Table6[[#This Row],[2020 PRELIM]]-Table6[[#This Row],[2019 ORIG BUD]]</f>
        <v>0</v>
      </c>
      <c r="L80" s="7"/>
    </row>
    <row r="81" spans="1:12" x14ac:dyDescent="0.25">
      <c r="A81" t="s">
        <v>524</v>
      </c>
      <c r="B81" t="s">
        <v>536</v>
      </c>
      <c r="C81" t="s">
        <v>535</v>
      </c>
      <c r="D81" t="s">
        <v>8</v>
      </c>
      <c r="E81" t="s">
        <v>72</v>
      </c>
      <c r="F81" s="7">
        <v>30.53</v>
      </c>
      <c r="G81" s="7">
        <v>300</v>
      </c>
      <c r="H81" s="7">
        <v>300</v>
      </c>
      <c r="I81" s="7">
        <v>300</v>
      </c>
      <c r="J81" s="7">
        <v>300</v>
      </c>
      <c r="K81" s="7">
        <f>Table6[[#This Row],[2020 PRELIM]]-Table6[[#This Row],[2019 ORIG BUD]]</f>
        <v>0</v>
      </c>
      <c r="L81" s="7"/>
    </row>
    <row r="82" spans="1:12" x14ac:dyDescent="0.25">
      <c r="A82" t="s">
        <v>524</v>
      </c>
      <c r="B82" t="s">
        <v>115</v>
      </c>
      <c r="C82" t="s">
        <v>534</v>
      </c>
      <c r="D82" t="s">
        <v>8</v>
      </c>
      <c r="E82" t="s">
        <v>72</v>
      </c>
      <c r="F82" s="7">
        <v>0</v>
      </c>
      <c r="G82" s="7">
        <v>500</v>
      </c>
      <c r="H82" s="7">
        <v>500</v>
      </c>
      <c r="I82" s="7">
        <v>500</v>
      </c>
      <c r="J82" s="7">
        <v>500</v>
      </c>
      <c r="K82" s="7">
        <f>Table6[[#This Row],[2020 PRELIM]]-Table6[[#This Row],[2019 ORIG BUD]]</f>
        <v>0</v>
      </c>
      <c r="L82" s="7"/>
    </row>
    <row r="83" spans="1:12" x14ac:dyDescent="0.25">
      <c r="A83" t="s">
        <v>522</v>
      </c>
      <c r="B83" t="s">
        <v>134</v>
      </c>
      <c r="C83" t="s">
        <v>521</v>
      </c>
      <c r="D83" t="s">
        <v>8</v>
      </c>
      <c r="E83" t="s">
        <v>72</v>
      </c>
      <c r="F83" s="7">
        <v>3205.26</v>
      </c>
      <c r="G83" s="7">
        <v>0</v>
      </c>
      <c r="H83" s="7">
        <v>0</v>
      </c>
      <c r="I83" s="7">
        <v>0</v>
      </c>
      <c r="J83" s="7">
        <v>0</v>
      </c>
      <c r="K83" s="7">
        <f>Table6[[#This Row],[2020 PRELIM]]-Table6[[#This Row],[2019 ORIG BUD]]</f>
        <v>0</v>
      </c>
      <c r="L83" s="7"/>
    </row>
    <row r="84" spans="1:12" x14ac:dyDescent="0.25">
      <c r="A84" t="s">
        <v>520</v>
      </c>
      <c r="B84" t="s">
        <v>137</v>
      </c>
      <c r="C84" t="s">
        <v>519</v>
      </c>
      <c r="D84" t="s">
        <v>8</v>
      </c>
      <c r="E84" t="s">
        <v>72</v>
      </c>
      <c r="F84" s="7">
        <v>57.74</v>
      </c>
      <c r="G84" s="7">
        <v>500</v>
      </c>
      <c r="H84" s="7">
        <v>500</v>
      </c>
      <c r="I84" s="7">
        <v>500</v>
      </c>
      <c r="J84" s="7">
        <v>500</v>
      </c>
      <c r="K84" s="7">
        <f>Table6[[#This Row],[2020 PRELIM]]-Table6[[#This Row],[2019 ORIG BUD]]</f>
        <v>0</v>
      </c>
      <c r="L84" s="7"/>
    </row>
    <row r="85" spans="1:12" s="1" customFormat="1" x14ac:dyDescent="0.25">
      <c r="C85" s="1" t="s">
        <v>1261</v>
      </c>
      <c r="F85" s="6">
        <f>SUBTOTAL(109,F71:F84)</f>
        <v>27530.390000000003</v>
      </c>
      <c r="G85" s="6">
        <f t="shared" ref="G85:K85" si="9">SUBTOTAL(109,G71:G84)</f>
        <v>32948</v>
      </c>
      <c r="H85" s="6">
        <f t="shared" si="9"/>
        <v>32948</v>
      </c>
      <c r="I85" s="6">
        <f t="shared" si="9"/>
        <v>32948</v>
      </c>
      <c r="J85" s="6">
        <f t="shared" si="9"/>
        <v>33388</v>
      </c>
      <c r="K85" s="6">
        <f t="shared" si="9"/>
        <v>440</v>
      </c>
      <c r="L85" s="6"/>
    </row>
    <row r="86" spans="1:12" x14ac:dyDescent="0.25">
      <c r="K86" s="7">
        <f>Table6[[#This Row],[2020 PRELIM]]-Table6[[#This Row],[2019 ORIG BUD]]</f>
        <v>0</v>
      </c>
      <c r="L86" s="7"/>
    </row>
    <row r="87" spans="1:12" x14ac:dyDescent="0.25">
      <c r="A87" t="s">
        <v>524</v>
      </c>
      <c r="B87" t="s">
        <v>533</v>
      </c>
      <c r="C87" t="s">
        <v>532</v>
      </c>
      <c r="D87" t="s">
        <v>8</v>
      </c>
      <c r="E87" t="s">
        <v>72</v>
      </c>
      <c r="F87" s="7">
        <v>7973.5</v>
      </c>
      <c r="G87" s="7">
        <v>0</v>
      </c>
      <c r="H87" s="7">
        <v>0</v>
      </c>
      <c r="I87" s="7">
        <v>0</v>
      </c>
      <c r="J87" s="7">
        <v>0</v>
      </c>
      <c r="K87" s="7">
        <f>Table6[[#This Row],[2020 PRELIM]]-Table6[[#This Row],[2019 ORIG BUD]]</f>
        <v>0</v>
      </c>
      <c r="L87" s="7"/>
    </row>
    <row r="88" spans="1:12" x14ac:dyDescent="0.25">
      <c r="A88" t="s">
        <v>524</v>
      </c>
      <c r="B88" t="s">
        <v>117</v>
      </c>
      <c r="C88" t="s">
        <v>531</v>
      </c>
      <c r="D88" t="s">
        <v>8</v>
      </c>
      <c r="E88" t="s">
        <v>72</v>
      </c>
      <c r="F88" s="7">
        <v>23920.5</v>
      </c>
      <c r="G88" s="7">
        <v>37669</v>
      </c>
      <c r="H88" s="7">
        <v>37669</v>
      </c>
      <c r="I88" s="7">
        <v>37669</v>
      </c>
      <c r="J88" s="7">
        <v>43520</v>
      </c>
      <c r="K88" s="7">
        <f>Table6[[#This Row],[2020 PRELIM]]-Table6[[#This Row],[2019 ORIG BUD]]</f>
        <v>5851</v>
      </c>
      <c r="L88" s="7"/>
    </row>
    <row r="89" spans="1:12" x14ac:dyDescent="0.25">
      <c r="A89" t="s">
        <v>524</v>
      </c>
      <c r="B89" t="s">
        <v>119</v>
      </c>
      <c r="C89" t="s">
        <v>530</v>
      </c>
      <c r="D89" t="s">
        <v>8</v>
      </c>
      <c r="E89" t="s">
        <v>72</v>
      </c>
      <c r="F89" s="7">
        <v>498.22</v>
      </c>
      <c r="G89" s="7">
        <v>100</v>
      </c>
      <c r="H89" s="7">
        <v>100</v>
      </c>
      <c r="I89" s="7">
        <v>100</v>
      </c>
      <c r="J89" s="7">
        <v>200</v>
      </c>
      <c r="K89" s="7">
        <f>Table6[[#This Row],[2020 PRELIM]]-Table6[[#This Row],[2019 ORIG BUD]]</f>
        <v>100</v>
      </c>
      <c r="L89" s="7"/>
    </row>
    <row r="90" spans="1:12" x14ac:dyDescent="0.25">
      <c r="A90" t="s">
        <v>524</v>
      </c>
      <c r="B90" t="s">
        <v>121</v>
      </c>
      <c r="C90" t="s">
        <v>529</v>
      </c>
      <c r="D90" t="s">
        <v>8</v>
      </c>
      <c r="E90" t="s">
        <v>72</v>
      </c>
      <c r="F90" s="7">
        <v>3084</v>
      </c>
      <c r="G90" s="7">
        <v>3120</v>
      </c>
      <c r="H90" s="7">
        <v>3120</v>
      </c>
      <c r="I90" s="7">
        <v>3120</v>
      </c>
      <c r="J90" s="7">
        <v>3312</v>
      </c>
      <c r="K90" s="7">
        <f>Table6[[#This Row],[2020 PRELIM]]-Table6[[#This Row],[2019 ORIG BUD]]</f>
        <v>192</v>
      </c>
      <c r="L90" s="7"/>
    </row>
    <row r="91" spans="1:12" x14ac:dyDescent="0.25">
      <c r="A91" t="s">
        <v>524</v>
      </c>
      <c r="B91" t="s">
        <v>125</v>
      </c>
      <c r="C91" t="s">
        <v>528</v>
      </c>
      <c r="D91" t="s">
        <v>8</v>
      </c>
      <c r="E91" t="s">
        <v>72</v>
      </c>
      <c r="F91" s="7">
        <v>2858</v>
      </c>
      <c r="G91" s="7">
        <v>3000</v>
      </c>
      <c r="H91" s="7">
        <v>3000</v>
      </c>
      <c r="I91" s="7">
        <v>3000</v>
      </c>
      <c r="J91" s="7">
        <v>574</v>
      </c>
      <c r="K91" s="7">
        <f>Table6[[#This Row],[2020 PRELIM]]-Table6[[#This Row],[2019 ORIG BUD]]</f>
        <v>-2426</v>
      </c>
      <c r="L91" s="7"/>
    </row>
    <row r="92" spans="1:12" x14ac:dyDescent="0.25">
      <c r="A92" t="s">
        <v>524</v>
      </c>
      <c r="B92" t="s">
        <v>127</v>
      </c>
      <c r="C92" t="s">
        <v>527</v>
      </c>
      <c r="D92" t="s">
        <v>8</v>
      </c>
      <c r="E92" t="s">
        <v>72</v>
      </c>
      <c r="F92" s="7">
        <v>2244</v>
      </c>
      <c r="G92" s="7">
        <v>2244</v>
      </c>
      <c r="H92" s="7">
        <v>2917</v>
      </c>
      <c r="I92" s="7">
        <v>2244</v>
      </c>
      <c r="J92" s="7">
        <v>5489</v>
      </c>
      <c r="K92" s="7">
        <f>Table6[[#This Row],[2020 PRELIM]]-Table6[[#This Row],[2019 ORIG BUD]]</f>
        <v>3245</v>
      </c>
      <c r="L92" s="7"/>
    </row>
    <row r="93" spans="1:12" x14ac:dyDescent="0.25">
      <c r="A93" t="s">
        <v>524</v>
      </c>
      <c r="B93" t="s">
        <v>129</v>
      </c>
      <c r="C93" t="s">
        <v>526</v>
      </c>
      <c r="D93" t="s">
        <v>8</v>
      </c>
      <c r="E93" t="s">
        <v>72</v>
      </c>
      <c r="F93" s="7">
        <v>1153</v>
      </c>
      <c r="G93" s="7">
        <v>1174</v>
      </c>
      <c r="H93" s="7">
        <v>1174</v>
      </c>
      <c r="I93" s="7">
        <v>1174</v>
      </c>
      <c r="J93" s="7">
        <v>0</v>
      </c>
      <c r="K93" s="7">
        <f>Table6[[#This Row],[2020 PRELIM]]-Table6[[#This Row],[2019 ORIG BUD]]</f>
        <v>-1174</v>
      </c>
      <c r="L93" s="7"/>
    </row>
    <row r="94" spans="1:12" x14ac:dyDescent="0.25">
      <c r="A94" t="s">
        <v>524</v>
      </c>
      <c r="B94" t="s">
        <v>276</v>
      </c>
      <c r="C94" t="s">
        <v>525</v>
      </c>
      <c r="D94" t="s">
        <v>8</v>
      </c>
      <c r="E94" t="s">
        <v>72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f>Table6[[#This Row],[2020 PRELIM]]-Table6[[#This Row],[2019 ORIG BUD]]</f>
        <v>0</v>
      </c>
      <c r="L94" s="7"/>
    </row>
    <row r="95" spans="1:12" x14ac:dyDescent="0.25">
      <c r="A95" t="s">
        <v>524</v>
      </c>
      <c r="B95" t="s">
        <v>131</v>
      </c>
      <c r="C95" t="s">
        <v>523</v>
      </c>
      <c r="D95" t="s">
        <v>8</v>
      </c>
      <c r="E95" t="s">
        <v>72</v>
      </c>
      <c r="F95" s="7">
        <v>35191</v>
      </c>
      <c r="G95" s="7">
        <v>32266</v>
      </c>
      <c r="H95" s="7">
        <v>32266</v>
      </c>
      <c r="I95" s="7">
        <v>32266</v>
      </c>
      <c r="J95" s="7">
        <v>32888</v>
      </c>
      <c r="K95" s="7">
        <f>Table6[[#This Row],[2020 PRELIM]]-Table6[[#This Row],[2019 ORIG BUD]]</f>
        <v>622</v>
      </c>
      <c r="L95" s="7"/>
    </row>
    <row r="96" spans="1:12" s="1" customFormat="1" x14ac:dyDescent="0.25">
      <c r="C96" s="1" t="s">
        <v>1259</v>
      </c>
      <c r="F96" s="6">
        <f>SUBTOTAL(109,F87:F95)</f>
        <v>76922.22</v>
      </c>
      <c r="G96" s="6">
        <f t="shared" ref="G96:K96" si="10">SUBTOTAL(109,G87:G95)</f>
        <v>79573</v>
      </c>
      <c r="H96" s="6">
        <f t="shared" si="10"/>
        <v>80246</v>
      </c>
      <c r="I96" s="6">
        <f t="shared" si="10"/>
        <v>79573</v>
      </c>
      <c r="J96" s="6">
        <f t="shared" si="10"/>
        <v>85983</v>
      </c>
      <c r="K96" s="6">
        <f t="shared" si="10"/>
        <v>6410</v>
      </c>
      <c r="L96" s="6"/>
    </row>
    <row r="97" spans="6:12" x14ac:dyDescent="0.25">
      <c r="F97" s="15">
        <f>F96+F85+F69+F66+F62+F52</f>
        <v>833364.47999999998</v>
      </c>
      <c r="G97" s="15">
        <f t="shared" ref="G97:K97" si="11">G96+G85+G69+G66+G62+G52</f>
        <v>865624</v>
      </c>
      <c r="H97" s="15">
        <f t="shared" si="11"/>
        <v>900745</v>
      </c>
      <c r="I97" s="15">
        <f t="shared" si="11"/>
        <v>865624</v>
      </c>
      <c r="J97" s="15">
        <f t="shared" si="11"/>
        <v>854932</v>
      </c>
      <c r="K97" s="15">
        <f t="shared" si="11"/>
        <v>-10692</v>
      </c>
      <c r="L97" s="15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D7" workbookViewId="0">
      <selection activeCell="N10" sqref="N10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2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</row>
    <row r="2" spans="1:16" x14ac:dyDescent="0.25">
      <c r="A2" t="s">
        <v>679</v>
      </c>
      <c r="B2" t="s">
        <v>688</v>
      </c>
      <c r="C2" t="s">
        <v>687</v>
      </c>
      <c r="D2" t="s">
        <v>8</v>
      </c>
      <c r="E2" t="s">
        <v>9</v>
      </c>
      <c r="F2" s="7">
        <v>18575</v>
      </c>
      <c r="G2" s="7">
        <v>17000</v>
      </c>
      <c r="H2" s="7">
        <v>17000</v>
      </c>
      <c r="I2" s="7">
        <v>17000</v>
      </c>
      <c r="J2" s="7">
        <v>17000</v>
      </c>
      <c r="K2" s="7">
        <f>Table7[[#This Row],[2020 PRELIM]]-Table7[[#This Row],[2019 ORIG BUD]]</f>
        <v>0</v>
      </c>
      <c r="L2" s="7"/>
      <c r="M2" s="7"/>
      <c r="N2" s="7"/>
      <c r="O2" s="7"/>
      <c r="P2" s="7"/>
    </row>
    <row r="3" spans="1:16" x14ac:dyDescent="0.25">
      <c r="A3" t="s">
        <v>679</v>
      </c>
      <c r="B3" t="s">
        <v>686</v>
      </c>
      <c r="C3" t="s">
        <v>685</v>
      </c>
      <c r="D3" t="s">
        <v>8</v>
      </c>
      <c r="E3" t="s">
        <v>9</v>
      </c>
      <c r="F3" s="7">
        <v>9136.02</v>
      </c>
      <c r="G3" s="7">
        <v>0</v>
      </c>
      <c r="H3" s="7">
        <v>0</v>
      </c>
      <c r="I3" s="7">
        <v>0</v>
      </c>
      <c r="J3" s="7">
        <v>0</v>
      </c>
      <c r="K3" s="7">
        <f>Table7[[#This Row],[2020 PRELIM]]-Table7[[#This Row],[2019 ORIG BUD]]</f>
        <v>0</v>
      </c>
      <c r="L3" s="7"/>
      <c r="M3" s="7"/>
      <c r="N3" s="7"/>
      <c r="O3" s="7"/>
      <c r="P3" s="7"/>
    </row>
    <row r="4" spans="1:16" x14ac:dyDescent="0.25">
      <c r="A4" t="s">
        <v>679</v>
      </c>
      <c r="B4" t="s">
        <v>684</v>
      </c>
      <c r="C4" t="s">
        <v>683</v>
      </c>
      <c r="D4" t="s">
        <v>8</v>
      </c>
      <c r="E4" t="s">
        <v>9</v>
      </c>
      <c r="F4" s="7">
        <v>3202</v>
      </c>
      <c r="G4" s="7">
        <v>3500</v>
      </c>
      <c r="H4" s="7">
        <v>3500</v>
      </c>
      <c r="I4" s="7">
        <v>3500</v>
      </c>
      <c r="J4" s="7">
        <v>3500</v>
      </c>
      <c r="K4" s="7">
        <f>Table7[[#This Row],[2020 PRELIM]]-Table7[[#This Row],[2019 ORIG BUD]]</f>
        <v>0</v>
      </c>
      <c r="L4" s="7"/>
      <c r="M4" s="7"/>
      <c r="N4" s="7"/>
      <c r="O4" s="7"/>
      <c r="P4" s="7"/>
    </row>
    <row r="5" spans="1:16" x14ac:dyDescent="0.25">
      <c r="A5" t="s">
        <v>679</v>
      </c>
      <c r="B5" t="s">
        <v>20</v>
      </c>
      <c r="C5" t="s">
        <v>682</v>
      </c>
      <c r="D5" t="s">
        <v>8</v>
      </c>
      <c r="E5" t="s">
        <v>9</v>
      </c>
      <c r="F5" s="7">
        <v>600</v>
      </c>
      <c r="G5" s="7">
        <v>0</v>
      </c>
      <c r="H5" s="7">
        <v>0</v>
      </c>
      <c r="I5" s="7">
        <v>0</v>
      </c>
      <c r="J5" s="7">
        <v>0</v>
      </c>
      <c r="K5" s="7">
        <f>Table7[[#This Row],[2020 PRELIM]]-Table7[[#This Row],[2019 ORIG BUD]]</f>
        <v>0</v>
      </c>
      <c r="L5" s="7"/>
      <c r="M5" s="7"/>
      <c r="N5" s="7"/>
      <c r="O5" s="7"/>
      <c r="P5" s="7"/>
    </row>
    <row r="6" spans="1:16" x14ac:dyDescent="0.25">
      <c r="A6" t="s">
        <v>679</v>
      </c>
      <c r="B6" t="s">
        <v>38</v>
      </c>
      <c r="C6" t="s">
        <v>681</v>
      </c>
      <c r="D6" t="s">
        <v>8</v>
      </c>
      <c r="E6" t="s">
        <v>9</v>
      </c>
      <c r="F6" s="7">
        <v>2788.17</v>
      </c>
      <c r="G6" s="7">
        <v>840</v>
      </c>
      <c r="H6" s="7">
        <v>840</v>
      </c>
      <c r="I6" s="7">
        <v>840</v>
      </c>
      <c r="J6" s="7">
        <v>840</v>
      </c>
      <c r="K6" s="7">
        <f>Table7[[#This Row],[2020 PRELIM]]-Table7[[#This Row],[2019 ORIG BUD]]</f>
        <v>0</v>
      </c>
      <c r="L6" s="7"/>
      <c r="M6" s="7"/>
      <c r="N6" s="7"/>
      <c r="O6" s="7"/>
      <c r="P6" s="7"/>
    </row>
    <row r="7" spans="1:16" x14ac:dyDescent="0.25">
      <c r="A7" t="s">
        <v>679</v>
      </c>
      <c r="B7" t="s">
        <v>46</v>
      </c>
      <c r="C7" t="s">
        <v>680</v>
      </c>
      <c r="D7" t="s">
        <v>8</v>
      </c>
      <c r="E7" t="s">
        <v>9</v>
      </c>
      <c r="F7" s="7">
        <v>3340</v>
      </c>
      <c r="G7" s="7">
        <v>0</v>
      </c>
      <c r="H7" s="7">
        <v>0</v>
      </c>
      <c r="I7" s="7">
        <v>0</v>
      </c>
      <c r="J7" s="7">
        <v>0</v>
      </c>
      <c r="K7" s="7">
        <f>Table7[[#This Row],[2020 PRELIM]]-Table7[[#This Row],[2019 ORIG BUD]]</f>
        <v>0</v>
      </c>
      <c r="L7" s="7"/>
      <c r="M7" s="7"/>
      <c r="N7" s="7"/>
      <c r="O7" s="7"/>
      <c r="P7" s="7"/>
    </row>
    <row r="8" spans="1:16" x14ac:dyDescent="0.25">
      <c r="A8" t="s">
        <v>679</v>
      </c>
      <c r="B8" t="s">
        <v>48</v>
      </c>
      <c r="C8" t="s">
        <v>49</v>
      </c>
      <c r="D8" t="s">
        <v>8</v>
      </c>
      <c r="E8" t="s">
        <v>9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Table7[[#This Row],[2020 PRELIM]]-Table7[[#This Row],[2019 ORIG BUD]]</f>
        <v>0</v>
      </c>
      <c r="L8" s="7"/>
      <c r="M8" s="7"/>
      <c r="N8" s="7"/>
      <c r="O8" s="7"/>
      <c r="P8" s="7"/>
    </row>
    <row r="9" spans="1:16" x14ac:dyDescent="0.25">
      <c r="A9" t="s">
        <v>679</v>
      </c>
      <c r="B9" t="s">
        <v>50</v>
      </c>
      <c r="C9" t="s">
        <v>678</v>
      </c>
      <c r="D9" t="s">
        <v>8</v>
      </c>
      <c r="E9" t="s">
        <v>9</v>
      </c>
      <c r="F9" s="7">
        <v>512.29</v>
      </c>
      <c r="G9" s="7">
        <v>0</v>
      </c>
      <c r="H9" s="7">
        <v>0</v>
      </c>
      <c r="I9" s="7">
        <v>0</v>
      </c>
      <c r="J9" s="7">
        <v>0</v>
      </c>
      <c r="K9" s="7">
        <f>Table7[[#This Row],[2020 PRELIM]]-Table7[[#This Row],[2019 ORIG BUD]]</f>
        <v>0</v>
      </c>
      <c r="L9" s="7"/>
      <c r="M9" s="7"/>
      <c r="N9" s="7"/>
      <c r="O9" s="7"/>
      <c r="P9" s="7"/>
    </row>
    <row r="10" spans="1:16" x14ac:dyDescent="0.25">
      <c r="C10" t="s">
        <v>1247</v>
      </c>
      <c r="F10" s="15">
        <f t="shared" ref="F10:K10" si="0">SUBTOTAL(109,F2:F9)</f>
        <v>38153.480000000003</v>
      </c>
      <c r="G10" s="15">
        <f t="shared" si="0"/>
        <v>21340</v>
      </c>
      <c r="H10" s="15">
        <f t="shared" si="0"/>
        <v>21340</v>
      </c>
      <c r="I10" s="15">
        <f t="shared" si="0"/>
        <v>21340</v>
      </c>
      <c r="J10" s="15">
        <f t="shared" si="0"/>
        <v>21340</v>
      </c>
      <c r="K10" s="15">
        <f t="shared" si="0"/>
        <v>0</v>
      </c>
    </row>
    <row r="13" spans="1:16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6" t="s">
        <v>395</v>
      </c>
      <c r="G13" s="6" t="s">
        <v>392</v>
      </c>
      <c r="H13" s="6" t="s">
        <v>393</v>
      </c>
      <c r="I13" s="6" t="s">
        <v>394</v>
      </c>
      <c r="J13" s="6" t="s">
        <v>396</v>
      </c>
      <c r="K13" s="6" t="s">
        <v>1245</v>
      </c>
    </row>
    <row r="14" spans="1:16" x14ac:dyDescent="0.25">
      <c r="A14" t="s">
        <v>632</v>
      </c>
      <c r="B14" t="s">
        <v>70</v>
      </c>
      <c r="C14" t="s">
        <v>677</v>
      </c>
      <c r="D14" t="s">
        <v>8</v>
      </c>
      <c r="E14" t="s">
        <v>72</v>
      </c>
      <c r="F14" s="7">
        <v>688383.72</v>
      </c>
      <c r="G14" s="7">
        <v>716252</v>
      </c>
      <c r="H14" s="7">
        <v>716252</v>
      </c>
      <c r="I14" s="7">
        <v>716252</v>
      </c>
      <c r="J14" s="7">
        <v>738594</v>
      </c>
      <c r="K14" s="7">
        <f>Table8[[#This Row],[2020 PRELIM]]-Table8[[#This Row],[2019 ORIG BUD]]</f>
        <v>22342</v>
      </c>
    </row>
    <row r="15" spans="1:16" x14ac:dyDescent="0.25">
      <c r="A15" t="s">
        <v>632</v>
      </c>
      <c r="B15" t="s">
        <v>197</v>
      </c>
      <c r="C15" t="s">
        <v>676</v>
      </c>
      <c r="D15" t="s">
        <v>8</v>
      </c>
      <c r="E15" t="s">
        <v>72</v>
      </c>
      <c r="F15" s="7">
        <v>15307.5</v>
      </c>
      <c r="G15" s="7">
        <v>20000</v>
      </c>
      <c r="H15" s="7">
        <v>57000</v>
      </c>
      <c r="I15" s="7">
        <v>20000</v>
      </c>
      <c r="J15" s="7">
        <v>53750</v>
      </c>
      <c r="K15" s="7">
        <f>Table8[[#This Row],[2020 PRELIM]]-Table8[[#This Row],[2019 ORIG BUD]]</f>
        <v>33750</v>
      </c>
    </row>
    <row r="16" spans="1:16" x14ac:dyDescent="0.25">
      <c r="A16" t="s">
        <v>632</v>
      </c>
      <c r="B16" t="s">
        <v>675</v>
      </c>
      <c r="C16" t="s">
        <v>674</v>
      </c>
      <c r="D16" t="s">
        <v>8</v>
      </c>
      <c r="E16" t="s">
        <v>72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Table8[[#This Row],[2020 PRELIM]]-Table8[[#This Row],[2019 ORIG BUD]]</f>
        <v>0</v>
      </c>
    </row>
    <row r="17" spans="1:11" x14ac:dyDescent="0.25">
      <c r="A17" t="s">
        <v>632</v>
      </c>
      <c r="B17" t="s">
        <v>673</v>
      </c>
      <c r="C17" t="s">
        <v>672</v>
      </c>
      <c r="D17" t="s">
        <v>8</v>
      </c>
      <c r="E17" t="s">
        <v>72</v>
      </c>
      <c r="F17" s="7">
        <v>13819.27</v>
      </c>
      <c r="G17" s="7">
        <v>12000</v>
      </c>
      <c r="H17" s="7">
        <v>12000</v>
      </c>
      <c r="I17" s="7">
        <v>12000</v>
      </c>
      <c r="J17" s="7">
        <v>12000</v>
      </c>
      <c r="K17" s="7">
        <f>Table8[[#This Row],[2020 PRELIM]]-Table8[[#This Row],[2019 ORIG BUD]]</f>
        <v>0</v>
      </c>
    </row>
    <row r="18" spans="1:11" s="1" customFormat="1" x14ac:dyDescent="0.25">
      <c r="C18" s="1" t="s">
        <v>1254</v>
      </c>
      <c r="F18" s="6">
        <f t="shared" ref="F18:K18" si="1">SUBTOTAL(109,F14:F17)</f>
        <v>717510.49</v>
      </c>
      <c r="G18" s="6">
        <f t="shared" si="1"/>
        <v>748252</v>
      </c>
      <c r="H18" s="6">
        <f t="shared" si="1"/>
        <v>785252</v>
      </c>
      <c r="I18" s="6">
        <f t="shared" si="1"/>
        <v>748252</v>
      </c>
      <c r="J18" s="6">
        <f t="shared" si="1"/>
        <v>804344</v>
      </c>
      <c r="K18" s="6">
        <f t="shared" si="1"/>
        <v>56092</v>
      </c>
    </row>
    <row r="19" spans="1:11" s="1" customFormat="1" x14ac:dyDescent="0.25">
      <c r="F19" s="7"/>
      <c r="G19" s="7"/>
      <c r="H19" s="7"/>
      <c r="I19" s="7"/>
      <c r="J19" s="7"/>
      <c r="K19" s="7">
        <f>Table8[[#This Row],[2020 PRELIM]]-Table8[[#This Row],[2019 ORIG BUD]]</f>
        <v>0</v>
      </c>
    </row>
    <row r="20" spans="1:11" x14ac:dyDescent="0.25">
      <c r="A20" t="s">
        <v>632</v>
      </c>
      <c r="B20" t="s">
        <v>75</v>
      </c>
      <c r="C20" t="s">
        <v>671</v>
      </c>
      <c r="D20" t="s">
        <v>8</v>
      </c>
      <c r="E20" t="s">
        <v>72</v>
      </c>
      <c r="F20" s="7">
        <v>2999.13</v>
      </c>
      <c r="G20" s="7">
        <v>5733</v>
      </c>
      <c r="H20" s="7">
        <v>6033</v>
      </c>
      <c r="I20" s="7">
        <v>5733</v>
      </c>
      <c r="J20" s="7">
        <v>6829</v>
      </c>
      <c r="K20" s="7">
        <f>Table8[[#This Row],[2020 PRELIM]]-Table8[[#This Row],[2019 ORIG BUD]]</f>
        <v>1096</v>
      </c>
    </row>
    <row r="21" spans="1:11" x14ac:dyDescent="0.25">
      <c r="A21" t="s">
        <v>632</v>
      </c>
      <c r="B21" t="s">
        <v>77</v>
      </c>
      <c r="C21" t="s">
        <v>670</v>
      </c>
      <c r="D21" t="s">
        <v>8</v>
      </c>
      <c r="E21" t="s">
        <v>72</v>
      </c>
      <c r="F21" s="7">
        <v>34649.58</v>
      </c>
      <c r="G21" s="7">
        <v>35115</v>
      </c>
      <c r="H21" s="7">
        <v>37815</v>
      </c>
      <c r="I21" s="7">
        <v>35115</v>
      </c>
      <c r="J21" s="7">
        <v>38188</v>
      </c>
      <c r="K21" s="7">
        <f>Table8[[#This Row],[2020 PRELIM]]-Table8[[#This Row],[2019 ORIG BUD]]</f>
        <v>3073</v>
      </c>
    </row>
    <row r="22" spans="1:11" x14ac:dyDescent="0.25">
      <c r="A22" t="s">
        <v>632</v>
      </c>
      <c r="B22" t="s">
        <v>79</v>
      </c>
      <c r="C22" t="s">
        <v>669</v>
      </c>
      <c r="D22" t="s">
        <v>8</v>
      </c>
      <c r="E22" t="s">
        <v>72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Table8[[#This Row],[2020 PRELIM]]-Table8[[#This Row],[2019 ORIG BUD]]</f>
        <v>0</v>
      </c>
    </row>
    <row r="23" spans="1:11" x14ac:dyDescent="0.25">
      <c r="A23" t="s">
        <v>632</v>
      </c>
      <c r="B23" t="s">
        <v>81</v>
      </c>
      <c r="C23" t="s">
        <v>668</v>
      </c>
      <c r="D23" t="s">
        <v>8</v>
      </c>
      <c r="E23" t="s">
        <v>72</v>
      </c>
      <c r="F23" s="7">
        <v>58424.06</v>
      </c>
      <c r="G23" s="7">
        <v>58647</v>
      </c>
      <c r="H23" s="7">
        <v>58647</v>
      </c>
      <c r="I23" s="7">
        <v>58647</v>
      </c>
      <c r="J23" s="7">
        <v>60217</v>
      </c>
      <c r="K23" s="7">
        <f>Table8[[#This Row],[2020 PRELIM]]-Table8[[#This Row],[2019 ORIG BUD]]</f>
        <v>1570</v>
      </c>
    </row>
    <row r="24" spans="1:11" x14ac:dyDescent="0.25">
      <c r="A24" t="s">
        <v>632</v>
      </c>
      <c r="B24" t="s">
        <v>83</v>
      </c>
      <c r="C24" t="s">
        <v>667</v>
      </c>
      <c r="D24" t="s">
        <v>8</v>
      </c>
      <c r="E24" t="s">
        <v>72</v>
      </c>
      <c r="F24" s="7">
        <v>77131.16</v>
      </c>
      <c r="G24" s="7">
        <v>78495</v>
      </c>
      <c r="H24" s="7">
        <v>78495</v>
      </c>
      <c r="I24" s="7">
        <v>78495</v>
      </c>
      <c r="J24" s="7">
        <v>73776</v>
      </c>
      <c r="K24" s="7">
        <f>Table8[[#This Row],[2020 PRELIM]]-Table8[[#This Row],[2019 ORIG BUD]]</f>
        <v>-4719</v>
      </c>
    </row>
    <row r="25" spans="1:11" x14ac:dyDescent="0.25">
      <c r="A25" t="s">
        <v>632</v>
      </c>
      <c r="B25" t="s">
        <v>85</v>
      </c>
      <c r="C25" t="s">
        <v>666</v>
      </c>
      <c r="D25" t="s">
        <v>8</v>
      </c>
      <c r="E25" t="s">
        <v>72</v>
      </c>
      <c r="F25" s="7">
        <v>228.8</v>
      </c>
      <c r="G25" s="7">
        <v>228</v>
      </c>
      <c r="H25" s="7">
        <v>228</v>
      </c>
      <c r="I25" s="7">
        <v>228</v>
      </c>
      <c r="J25" s="7">
        <v>228</v>
      </c>
      <c r="K25" s="7">
        <f>Table8[[#This Row],[2020 PRELIM]]-Table8[[#This Row],[2019 ORIG BUD]]</f>
        <v>0</v>
      </c>
    </row>
    <row r="26" spans="1:11" x14ac:dyDescent="0.25">
      <c r="A26" t="s">
        <v>632</v>
      </c>
      <c r="B26" t="s">
        <v>87</v>
      </c>
      <c r="C26" t="s">
        <v>665</v>
      </c>
      <c r="D26" t="s">
        <v>8</v>
      </c>
      <c r="E26" t="s">
        <v>72</v>
      </c>
      <c r="F26" s="7">
        <v>0</v>
      </c>
      <c r="G26" s="7">
        <v>400</v>
      </c>
      <c r="H26" s="7">
        <v>400</v>
      </c>
      <c r="I26" s="7">
        <v>400</v>
      </c>
      <c r="J26" s="7">
        <v>400</v>
      </c>
      <c r="K26" s="7">
        <f>Table8[[#This Row],[2020 PRELIM]]-Table8[[#This Row],[2019 ORIG BUD]]</f>
        <v>0</v>
      </c>
    </row>
    <row r="27" spans="1:11" x14ac:dyDescent="0.25">
      <c r="A27" t="s">
        <v>632</v>
      </c>
      <c r="B27" t="s">
        <v>89</v>
      </c>
      <c r="C27" t="s">
        <v>664</v>
      </c>
      <c r="D27" t="s">
        <v>8</v>
      </c>
      <c r="E27" t="s">
        <v>72</v>
      </c>
      <c r="F27" s="7">
        <v>89.91</v>
      </c>
      <c r="G27" s="7">
        <v>0</v>
      </c>
      <c r="H27" s="7">
        <v>0</v>
      </c>
      <c r="I27" s="7">
        <v>1000</v>
      </c>
      <c r="J27" s="7">
        <v>1083</v>
      </c>
      <c r="K27" s="7">
        <f>Table8[[#This Row],[2020 PRELIM]]-Table8[[#This Row],[2019 ORIG BUD]]</f>
        <v>1083</v>
      </c>
    </row>
    <row r="28" spans="1:11" s="1" customFormat="1" x14ac:dyDescent="0.25">
      <c r="C28" s="1" t="s">
        <v>1252</v>
      </c>
      <c r="F28" s="6">
        <f>SUBTOTAL(109,F20:F27)</f>
        <v>173522.63999999998</v>
      </c>
      <c r="G28" s="6">
        <f t="shared" ref="G28:K28" si="2">SUBTOTAL(109,G20:G27)</f>
        <v>178618</v>
      </c>
      <c r="H28" s="6">
        <f t="shared" si="2"/>
        <v>181618</v>
      </c>
      <c r="I28" s="6">
        <f t="shared" si="2"/>
        <v>179618</v>
      </c>
      <c r="J28" s="6">
        <f t="shared" si="2"/>
        <v>180721</v>
      </c>
      <c r="K28" s="6">
        <f t="shared" si="2"/>
        <v>2103</v>
      </c>
    </row>
    <row r="29" spans="1:11" s="1" customFormat="1" x14ac:dyDescent="0.25">
      <c r="F29" s="7"/>
      <c r="G29" s="7"/>
      <c r="H29" s="7"/>
      <c r="I29" s="7"/>
      <c r="J29" s="7"/>
      <c r="K29" s="7">
        <f>Table8[[#This Row],[2020 PRELIM]]-Table8[[#This Row],[2019 ORIG BUD]]</f>
        <v>0</v>
      </c>
    </row>
    <row r="30" spans="1:11" x14ac:dyDescent="0.25">
      <c r="A30" t="s">
        <v>632</v>
      </c>
      <c r="B30" t="s">
        <v>91</v>
      </c>
      <c r="C30" t="s">
        <v>663</v>
      </c>
      <c r="D30" t="s">
        <v>8</v>
      </c>
      <c r="E30" t="s">
        <v>72</v>
      </c>
      <c r="F30" s="7">
        <v>22199.32</v>
      </c>
      <c r="G30" s="7">
        <v>25000</v>
      </c>
      <c r="H30" s="7">
        <v>25000</v>
      </c>
      <c r="I30" s="7">
        <v>25000</v>
      </c>
      <c r="J30" s="7">
        <v>24309</v>
      </c>
      <c r="K30" s="7">
        <f>Table8[[#This Row],[2020 PRELIM]]-Table8[[#This Row],[2019 ORIG BUD]]</f>
        <v>-691</v>
      </c>
    </row>
    <row r="31" spans="1:11" x14ac:dyDescent="0.25">
      <c r="A31" t="s">
        <v>632</v>
      </c>
      <c r="B31" t="s">
        <v>476</v>
      </c>
      <c r="C31" t="s">
        <v>662</v>
      </c>
      <c r="D31" t="s">
        <v>8</v>
      </c>
      <c r="E31" t="s">
        <v>72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Table8[[#This Row],[2020 PRELIM]]-Table8[[#This Row],[2019 ORIG BUD]]</f>
        <v>0</v>
      </c>
    </row>
    <row r="32" spans="1:11" x14ac:dyDescent="0.25">
      <c r="A32" t="s">
        <v>632</v>
      </c>
      <c r="B32" t="s">
        <v>93</v>
      </c>
      <c r="C32" t="s">
        <v>661</v>
      </c>
      <c r="D32" t="s">
        <v>8</v>
      </c>
      <c r="E32" t="s">
        <v>72</v>
      </c>
      <c r="F32" s="7">
        <v>8250</v>
      </c>
      <c r="G32" s="7">
        <v>0</v>
      </c>
      <c r="H32" s="7">
        <v>0</v>
      </c>
      <c r="I32" s="7">
        <v>650</v>
      </c>
      <c r="J32" s="7">
        <v>0</v>
      </c>
      <c r="K32" s="7">
        <f>Table8[[#This Row],[2020 PRELIM]]-Table8[[#This Row],[2019 ORIG BUD]]</f>
        <v>0</v>
      </c>
    </row>
    <row r="33" spans="1:11" x14ac:dyDescent="0.25">
      <c r="A33" t="s">
        <v>632</v>
      </c>
      <c r="B33" t="s">
        <v>660</v>
      </c>
      <c r="C33" t="s">
        <v>659</v>
      </c>
      <c r="D33" t="s">
        <v>8</v>
      </c>
      <c r="E33" t="s">
        <v>72</v>
      </c>
      <c r="F33" s="7">
        <v>0</v>
      </c>
      <c r="G33" s="7">
        <v>1804</v>
      </c>
      <c r="H33" s="7">
        <v>1804</v>
      </c>
      <c r="I33" s="7">
        <v>1804</v>
      </c>
      <c r="J33" s="7">
        <v>1804</v>
      </c>
      <c r="K33" s="7">
        <f>Table8[[#This Row],[2020 PRELIM]]-Table8[[#This Row],[2019 ORIG BUD]]</f>
        <v>0</v>
      </c>
    </row>
    <row r="34" spans="1:11" s="1" customFormat="1" x14ac:dyDescent="0.25">
      <c r="C34" s="1" t="s">
        <v>1251</v>
      </c>
      <c r="F34" s="6">
        <f>SUBTOTAL(109,F30:F33)</f>
        <v>30449.32</v>
      </c>
      <c r="G34" s="6">
        <f t="shared" ref="G34:K34" si="3">SUBTOTAL(109,G30:G33)</f>
        <v>26804</v>
      </c>
      <c r="H34" s="6">
        <f t="shared" si="3"/>
        <v>26804</v>
      </c>
      <c r="I34" s="6">
        <f t="shared" si="3"/>
        <v>27454</v>
      </c>
      <c r="J34" s="6">
        <f t="shared" si="3"/>
        <v>26113</v>
      </c>
      <c r="K34" s="6">
        <f t="shared" si="3"/>
        <v>-691</v>
      </c>
    </row>
    <row r="35" spans="1:11" s="1" customFormat="1" x14ac:dyDescent="0.25">
      <c r="F35" s="7"/>
      <c r="G35" s="7"/>
      <c r="H35" s="7"/>
      <c r="I35" s="7"/>
      <c r="J35" s="7"/>
      <c r="K35" s="7">
        <f>Table8[[#This Row],[2020 PRELIM]]-Table8[[#This Row],[2019 ORIG BUD]]</f>
        <v>0</v>
      </c>
    </row>
    <row r="36" spans="1:11" x14ac:dyDescent="0.25">
      <c r="A36" t="s">
        <v>632</v>
      </c>
      <c r="B36" t="s">
        <v>95</v>
      </c>
      <c r="C36" t="s">
        <v>658</v>
      </c>
      <c r="D36" t="s">
        <v>8</v>
      </c>
      <c r="E36" t="s">
        <v>72</v>
      </c>
      <c r="F36" s="7">
        <v>11019.81</v>
      </c>
      <c r="G36" s="7">
        <v>11000</v>
      </c>
      <c r="H36" s="7">
        <v>11000</v>
      </c>
      <c r="I36" s="7">
        <v>11000</v>
      </c>
      <c r="J36" s="7">
        <v>11000</v>
      </c>
      <c r="K36" s="7">
        <f>Table8[[#This Row],[2020 PRELIM]]-Table8[[#This Row],[2019 ORIG BUD]]</f>
        <v>0</v>
      </c>
    </row>
    <row r="37" spans="1:11" x14ac:dyDescent="0.25">
      <c r="A37" t="s">
        <v>632</v>
      </c>
      <c r="B37" t="s">
        <v>657</v>
      </c>
      <c r="C37" t="s">
        <v>656</v>
      </c>
      <c r="D37" t="s">
        <v>8</v>
      </c>
      <c r="E37" t="s">
        <v>72</v>
      </c>
      <c r="F37" s="7">
        <v>241.7</v>
      </c>
      <c r="G37" s="7">
        <v>0</v>
      </c>
      <c r="H37" s="7">
        <v>0</v>
      </c>
      <c r="I37" s="7">
        <v>0</v>
      </c>
      <c r="J37" s="7">
        <v>0</v>
      </c>
      <c r="K37" s="7">
        <f>Table8[[#This Row],[2020 PRELIM]]-Table8[[#This Row],[2019 ORIG BUD]]</f>
        <v>0</v>
      </c>
    </row>
    <row r="38" spans="1:11" x14ac:dyDescent="0.25">
      <c r="A38" t="s">
        <v>632</v>
      </c>
      <c r="B38" t="s">
        <v>655</v>
      </c>
      <c r="C38" t="s">
        <v>654</v>
      </c>
      <c r="D38" t="s">
        <v>8</v>
      </c>
      <c r="E38" t="s">
        <v>72</v>
      </c>
      <c r="F38" s="7">
        <v>0</v>
      </c>
      <c r="G38" s="7">
        <v>2000</v>
      </c>
      <c r="H38" s="7">
        <v>2000</v>
      </c>
      <c r="I38" s="7">
        <v>2000</v>
      </c>
      <c r="J38" s="7">
        <v>2000</v>
      </c>
      <c r="K38" s="7">
        <f>Table8[[#This Row],[2020 PRELIM]]-Table8[[#This Row],[2019 ORIG BUD]]</f>
        <v>0</v>
      </c>
    </row>
    <row r="39" spans="1:11" x14ac:dyDescent="0.25">
      <c r="A39" t="s">
        <v>632</v>
      </c>
      <c r="B39" t="s">
        <v>181</v>
      </c>
      <c r="C39" t="s">
        <v>653</v>
      </c>
      <c r="D39" t="s">
        <v>8</v>
      </c>
      <c r="E39" t="s">
        <v>72</v>
      </c>
      <c r="F39" s="7">
        <v>16563.36</v>
      </c>
      <c r="G39" s="7">
        <v>10000</v>
      </c>
      <c r="H39" s="7">
        <v>10000</v>
      </c>
      <c r="I39" s="7">
        <v>10000</v>
      </c>
      <c r="J39" s="7">
        <v>10000</v>
      </c>
      <c r="K39" s="7">
        <f>Table8[[#This Row],[2020 PRELIM]]-Table8[[#This Row],[2019 ORIG BUD]]</f>
        <v>0</v>
      </c>
    </row>
    <row r="40" spans="1:11" x14ac:dyDescent="0.25">
      <c r="A40" t="s">
        <v>632</v>
      </c>
      <c r="B40" t="s">
        <v>97</v>
      </c>
      <c r="C40" t="s">
        <v>652</v>
      </c>
      <c r="D40" t="s">
        <v>8</v>
      </c>
      <c r="E40" t="s">
        <v>72</v>
      </c>
      <c r="F40" s="7">
        <v>2810.66</v>
      </c>
      <c r="G40" s="7">
        <v>1000</v>
      </c>
      <c r="H40" s="7">
        <v>1000</v>
      </c>
      <c r="I40" s="7">
        <v>1000</v>
      </c>
      <c r="J40" s="7">
        <v>1000</v>
      </c>
      <c r="K40" s="7">
        <f>Table8[[#This Row],[2020 PRELIM]]-Table8[[#This Row],[2019 ORIG BUD]]</f>
        <v>0</v>
      </c>
    </row>
    <row r="41" spans="1:11" x14ac:dyDescent="0.25">
      <c r="A41" t="s">
        <v>632</v>
      </c>
      <c r="B41" t="s">
        <v>99</v>
      </c>
      <c r="C41" t="s">
        <v>651</v>
      </c>
      <c r="D41" t="s">
        <v>8</v>
      </c>
      <c r="E41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>Table8[[#This Row],[2020 PRELIM]]-Table8[[#This Row],[2019 ORIG BUD]]</f>
        <v>0</v>
      </c>
    </row>
    <row r="42" spans="1:11" x14ac:dyDescent="0.25">
      <c r="A42" t="s">
        <v>632</v>
      </c>
      <c r="B42" t="s">
        <v>101</v>
      </c>
      <c r="C42" t="s">
        <v>650</v>
      </c>
      <c r="D42" t="s">
        <v>8</v>
      </c>
      <c r="E42" t="s">
        <v>72</v>
      </c>
      <c r="F42" s="7">
        <v>6920.63</v>
      </c>
      <c r="G42" s="7">
        <v>5000</v>
      </c>
      <c r="H42" s="7">
        <v>5000</v>
      </c>
      <c r="I42" s="7">
        <v>5000</v>
      </c>
      <c r="J42" s="7">
        <v>5000</v>
      </c>
      <c r="K42" s="7">
        <f>Table8[[#This Row],[2020 PRELIM]]-Table8[[#This Row],[2019 ORIG BUD]]</f>
        <v>0</v>
      </c>
    </row>
    <row r="43" spans="1:11" x14ac:dyDescent="0.25">
      <c r="A43" t="s">
        <v>632</v>
      </c>
      <c r="B43" t="s">
        <v>103</v>
      </c>
      <c r="C43" t="s">
        <v>649</v>
      </c>
      <c r="D43" t="s">
        <v>8</v>
      </c>
      <c r="E43" t="s">
        <v>72</v>
      </c>
      <c r="F43" s="7">
        <v>476.14</v>
      </c>
      <c r="G43" s="7">
        <v>600</v>
      </c>
      <c r="H43" s="7">
        <v>600</v>
      </c>
      <c r="I43" s="7">
        <v>600</v>
      </c>
      <c r="J43" s="7">
        <v>600</v>
      </c>
      <c r="K43" s="7">
        <f>Table8[[#This Row],[2020 PRELIM]]-Table8[[#This Row],[2019 ORIG BUD]]</f>
        <v>0</v>
      </c>
    </row>
    <row r="44" spans="1:11" x14ac:dyDescent="0.25">
      <c r="A44" t="s">
        <v>632</v>
      </c>
      <c r="B44" t="s">
        <v>105</v>
      </c>
      <c r="C44" t="s">
        <v>648</v>
      </c>
      <c r="D44" t="s">
        <v>8</v>
      </c>
      <c r="E44" t="s">
        <v>72</v>
      </c>
      <c r="F44" s="7">
        <v>250</v>
      </c>
      <c r="G44" s="7">
        <v>500</v>
      </c>
      <c r="H44" s="7">
        <v>500</v>
      </c>
      <c r="I44" s="7">
        <v>500</v>
      </c>
      <c r="J44" s="7">
        <v>500</v>
      </c>
      <c r="K44" s="7">
        <f>Table8[[#This Row],[2020 PRELIM]]-Table8[[#This Row],[2019 ORIG BUD]]</f>
        <v>0</v>
      </c>
    </row>
    <row r="45" spans="1:11" x14ac:dyDescent="0.25">
      <c r="A45" t="s">
        <v>632</v>
      </c>
      <c r="B45" t="s">
        <v>107</v>
      </c>
      <c r="C45" t="s">
        <v>647</v>
      </c>
      <c r="D45" t="s">
        <v>8</v>
      </c>
      <c r="E45" t="s">
        <v>72</v>
      </c>
      <c r="F45" s="7">
        <v>417.38</v>
      </c>
      <c r="G45" s="7">
        <v>300</v>
      </c>
      <c r="H45" s="7">
        <v>300</v>
      </c>
      <c r="I45" s="7">
        <v>300</v>
      </c>
      <c r="J45" s="7">
        <v>300</v>
      </c>
      <c r="K45" s="7">
        <f>Table8[[#This Row],[2020 PRELIM]]-Table8[[#This Row],[2019 ORIG BUD]]</f>
        <v>0</v>
      </c>
    </row>
    <row r="46" spans="1:11" x14ac:dyDescent="0.25">
      <c r="A46" t="s">
        <v>632</v>
      </c>
      <c r="B46" t="s">
        <v>109</v>
      </c>
      <c r="C46" t="s">
        <v>646</v>
      </c>
      <c r="D46" t="s">
        <v>8</v>
      </c>
      <c r="E46" t="s">
        <v>72</v>
      </c>
      <c r="F46" s="7">
        <v>13288.02</v>
      </c>
      <c r="G46" s="7">
        <v>7225</v>
      </c>
      <c r="H46" s="7">
        <v>7225</v>
      </c>
      <c r="I46" s="7">
        <v>8500</v>
      </c>
      <c r="J46" s="7">
        <v>7225</v>
      </c>
      <c r="K46" s="7">
        <f>Table8[[#This Row],[2020 PRELIM]]-Table8[[#This Row],[2019 ORIG BUD]]</f>
        <v>0</v>
      </c>
    </row>
    <row r="47" spans="1:11" x14ac:dyDescent="0.25">
      <c r="A47" t="s">
        <v>632</v>
      </c>
      <c r="B47" t="s">
        <v>111</v>
      </c>
      <c r="C47" t="s">
        <v>645</v>
      </c>
      <c r="D47" t="s">
        <v>8</v>
      </c>
      <c r="E47" t="s">
        <v>72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f>Table8[[#This Row],[2020 PRELIM]]-Table8[[#This Row],[2019 ORIG BUD]]</f>
        <v>0</v>
      </c>
    </row>
    <row r="48" spans="1:11" x14ac:dyDescent="0.25">
      <c r="A48" t="s">
        <v>632</v>
      </c>
      <c r="B48" t="s">
        <v>113</v>
      </c>
      <c r="C48" t="s">
        <v>644</v>
      </c>
      <c r="D48" t="s">
        <v>8</v>
      </c>
      <c r="E48" t="s">
        <v>72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Table8[[#This Row],[2020 PRELIM]]-Table8[[#This Row],[2019 ORIG BUD]]</f>
        <v>0</v>
      </c>
    </row>
    <row r="49" spans="1:11" x14ac:dyDescent="0.25">
      <c r="A49" t="s">
        <v>632</v>
      </c>
      <c r="B49" t="s">
        <v>643</v>
      </c>
      <c r="C49" t="s">
        <v>642</v>
      </c>
      <c r="D49" t="s">
        <v>8</v>
      </c>
      <c r="E49" t="s">
        <v>72</v>
      </c>
      <c r="F49" s="7">
        <v>1625.84</v>
      </c>
      <c r="G49" s="7">
        <v>2000</v>
      </c>
      <c r="H49" s="7">
        <v>2000</v>
      </c>
      <c r="I49" s="7">
        <v>2000</v>
      </c>
      <c r="J49" s="7">
        <v>2000</v>
      </c>
      <c r="K49" s="7">
        <f>Table8[[#This Row],[2020 PRELIM]]-Table8[[#This Row],[2019 ORIG BUD]]</f>
        <v>0</v>
      </c>
    </row>
    <row r="50" spans="1:11" s="1" customFormat="1" x14ac:dyDescent="0.25">
      <c r="C50" s="1" t="s">
        <v>1277</v>
      </c>
      <c r="F50" s="6">
        <f>SUBTOTAL(109,F36:F49)</f>
        <v>53613.539999999994</v>
      </c>
      <c r="G50" s="6">
        <f t="shared" ref="G50:K50" si="4">SUBTOTAL(109,G36:G49)</f>
        <v>39625</v>
      </c>
      <c r="H50" s="6">
        <f t="shared" si="4"/>
        <v>39625</v>
      </c>
      <c r="I50" s="6">
        <f t="shared" si="4"/>
        <v>40900</v>
      </c>
      <c r="J50" s="6">
        <f t="shared" si="4"/>
        <v>39625</v>
      </c>
      <c r="K50" s="6">
        <f t="shared" si="4"/>
        <v>0</v>
      </c>
    </row>
    <row r="51" spans="1:11" x14ac:dyDescent="0.25">
      <c r="K51" s="7">
        <f>Table8[[#This Row],[2020 PRELIM]]-Table8[[#This Row],[2019 ORIG BUD]]</f>
        <v>0</v>
      </c>
    </row>
    <row r="52" spans="1:11" x14ac:dyDescent="0.25">
      <c r="A52" t="s">
        <v>632</v>
      </c>
      <c r="B52" t="s">
        <v>641</v>
      </c>
      <c r="C52" t="s">
        <v>640</v>
      </c>
      <c r="D52" t="s">
        <v>8</v>
      </c>
      <c r="E52" t="s">
        <v>72</v>
      </c>
      <c r="F52" s="7">
        <v>71367.92</v>
      </c>
      <c r="G52" s="7">
        <v>54211</v>
      </c>
      <c r="H52" s="7">
        <v>84211</v>
      </c>
      <c r="I52" s="7">
        <v>80000</v>
      </c>
      <c r="J52" s="7">
        <v>54211</v>
      </c>
      <c r="K52" s="7">
        <f>Table8[[#This Row],[2020 PRELIM]]-Table8[[#This Row],[2019 ORIG BUD]]</f>
        <v>0</v>
      </c>
    </row>
    <row r="53" spans="1:11" ht="14.25" customHeight="1" x14ac:dyDescent="0.25">
      <c r="A53" t="s">
        <v>632</v>
      </c>
      <c r="B53" t="s">
        <v>322</v>
      </c>
      <c r="C53" t="s">
        <v>323</v>
      </c>
      <c r="D53" t="s">
        <v>8</v>
      </c>
      <c r="E53" t="s">
        <v>72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f>Table8[[#This Row],[2020 PRELIM]]-Table8[[#This Row],[2019 ORIG BUD]]</f>
        <v>0</v>
      </c>
    </row>
    <row r="54" spans="1:11" s="1" customFormat="1" ht="14.25" customHeight="1" x14ac:dyDescent="0.25">
      <c r="C54" s="1" t="s">
        <v>1276</v>
      </c>
      <c r="F54" s="6">
        <f>SUBTOTAL(109,F52:F53)</f>
        <v>71367.92</v>
      </c>
      <c r="G54" s="6">
        <f t="shared" ref="G54:K54" si="5">SUBTOTAL(109,G52:G53)</f>
        <v>54211</v>
      </c>
      <c r="H54" s="6">
        <f t="shared" si="5"/>
        <v>84211</v>
      </c>
      <c r="I54" s="6">
        <f t="shared" si="5"/>
        <v>80000</v>
      </c>
      <c r="J54" s="6">
        <f t="shared" si="5"/>
        <v>54211</v>
      </c>
      <c r="K54" s="6">
        <f t="shared" si="5"/>
        <v>0</v>
      </c>
    </row>
    <row r="55" spans="1:11" ht="14.25" customHeight="1" x14ac:dyDescent="0.25">
      <c r="K55" s="7">
        <f>Table8[[#This Row],[2020 PRELIM]]-Table8[[#This Row],[2019 ORIG BUD]]</f>
        <v>0</v>
      </c>
    </row>
    <row r="56" spans="1:11" x14ac:dyDescent="0.25">
      <c r="A56" t="s">
        <v>632</v>
      </c>
      <c r="B56" t="s">
        <v>117</v>
      </c>
      <c r="C56" t="s">
        <v>639</v>
      </c>
      <c r="D56" t="s">
        <v>8</v>
      </c>
      <c r="E56" t="s">
        <v>72</v>
      </c>
      <c r="F56" s="7">
        <v>50018</v>
      </c>
      <c r="G56" s="7">
        <v>63226</v>
      </c>
      <c r="H56" s="7">
        <v>63226</v>
      </c>
      <c r="I56" s="7">
        <v>63226</v>
      </c>
      <c r="J56" s="7">
        <v>64618</v>
      </c>
      <c r="K56" s="7">
        <f>Table8[[#This Row],[2020 PRELIM]]-Table8[[#This Row],[2019 ORIG BUD]]</f>
        <v>1392</v>
      </c>
    </row>
    <row r="57" spans="1:11" x14ac:dyDescent="0.25">
      <c r="A57" t="s">
        <v>632</v>
      </c>
      <c r="B57" t="s">
        <v>119</v>
      </c>
      <c r="C57" t="s">
        <v>638</v>
      </c>
      <c r="D57" t="s">
        <v>8</v>
      </c>
      <c r="E57" t="s">
        <v>72</v>
      </c>
      <c r="F57" s="7">
        <v>3373.8</v>
      </c>
      <c r="G57" s="7">
        <v>3613</v>
      </c>
      <c r="H57" s="7">
        <v>3613</v>
      </c>
      <c r="I57" s="7">
        <v>3613</v>
      </c>
      <c r="J57" s="7">
        <v>3343</v>
      </c>
      <c r="K57" s="7">
        <f>Table8[[#This Row],[2020 PRELIM]]-Table8[[#This Row],[2019 ORIG BUD]]</f>
        <v>-270</v>
      </c>
    </row>
    <row r="58" spans="1:11" x14ac:dyDescent="0.25">
      <c r="A58" t="s">
        <v>632</v>
      </c>
      <c r="B58" t="s">
        <v>267</v>
      </c>
      <c r="C58" t="s">
        <v>637</v>
      </c>
      <c r="D58" t="s">
        <v>8</v>
      </c>
      <c r="E58" t="s">
        <v>72</v>
      </c>
      <c r="F58" s="7">
        <v>362.43</v>
      </c>
      <c r="G58" s="7">
        <v>362</v>
      </c>
      <c r="H58" s="7">
        <v>362</v>
      </c>
      <c r="I58" s="7">
        <v>362</v>
      </c>
      <c r="J58" s="7">
        <v>362</v>
      </c>
      <c r="K58" s="7">
        <f>Table8[[#This Row],[2020 PRELIM]]-Table8[[#This Row],[2019 ORIG BUD]]</f>
        <v>0</v>
      </c>
    </row>
    <row r="59" spans="1:11" x14ac:dyDescent="0.25">
      <c r="A59" t="s">
        <v>632</v>
      </c>
      <c r="B59" t="s">
        <v>121</v>
      </c>
      <c r="C59" t="s">
        <v>636</v>
      </c>
      <c r="D59" t="s">
        <v>8</v>
      </c>
      <c r="E59" t="s">
        <v>72</v>
      </c>
      <c r="F59" s="7">
        <v>5172</v>
      </c>
      <c r="G59" s="7">
        <v>5364</v>
      </c>
      <c r="H59" s="7">
        <v>5364</v>
      </c>
      <c r="I59" s="7">
        <v>5364</v>
      </c>
      <c r="J59" s="7">
        <v>5088</v>
      </c>
      <c r="K59" s="7">
        <f>Table8[[#This Row],[2020 PRELIM]]-Table8[[#This Row],[2019 ORIG BUD]]</f>
        <v>-276</v>
      </c>
    </row>
    <row r="60" spans="1:11" x14ac:dyDescent="0.25">
      <c r="A60" t="s">
        <v>632</v>
      </c>
      <c r="B60" t="s">
        <v>125</v>
      </c>
      <c r="C60" t="s">
        <v>635</v>
      </c>
      <c r="D60" t="s">
        <v>8</v>
      </c>
      <c r="E60" t="s">
        <v>72</v>
      </c>
      <c r="F60" s="7">
        <v>3215.92</v>
      </c>
      <c r="G60" s="7">
        <v>1990</v>
      </c>
      <c r="H60" s="7">
        <v>1990</v>
      </c>
      <c r="I60" s="7">
        <v>1990</v>
      </c>
      <c r="J60" s="7">
        <v>787</v>
      </c>
      <c r="K60" s="7">
        <f>Table8[[#This Row],[2020 PRELIM]]-Table8[[#This Row],[2019 ORIG BUD]]</f>
        <v>-1203</v>
      </c>
    </row>
    <row r="61" spans="1:11" x14ac:dyDescent="0.25">
      <c r="A61" t="s">
        <v>632</v>
      </c>
      <c r="B61" t="s">
        <v>127</v>
      </c>
      <c r="C61" t="s">
        <v>634</v>
      </c>
      <c r="D61" t="s">
        <v>8</v>
      </c>
      <c r="E61" t="s">
        <v>72</v>
      </c>
      <c r="F61" s="7">
        <v>1945</v>
      </c>
      <c r="G61" s="7">
        <v>2441</v>
      </c>
      <c r="H61" s="7">
        <v>3173</v>
      </c>
      <c r="I61" s="7">
        <v>2441</v>
      </c>
      <c r="J61" s="7">
        <v>9576</v>
      </c>
      <c r="K61" s="7">
        <f>Table8[[#This Row],[2020 PRELIM]]-Table8[[#This Row],[2019 ORIG BUD]]</f>
        <v>7135</v>
      </c>
    </row>
    <row r="62" spans="1:11" x14ac:dyDescent="0.25">
      <c r="A62" t="s">
        <v>632</v>
      </c>
      <c r="B62" t="s">
        <v>129</v>
      </c>
      <c r="C62" t="s">
        <v>633</v>
      </c>
      <c r="D62" t="s">
        <v>8</v>
      </c>
      <c r="E62" t="s">
        <v>72</v>
      </c>
      <c r="F62" s="7">
        <v>1475</v>
      </c>
      <c r="G62" s="7">
        <v>1480</v>
      </c>
      <c r="H62" s="7">
        <v>1480</v>
      </c>
      <c r="I62" s="7">
        <v>1480</v>
      </c>
      <c r="J62" s="7">
        <v>0</v>
      </c>
      <c r="K62" s="7">
        <f>Table8[[#This Row],[2020 PRELIM]]-Table8[[#This Row],[2019 ORIG BUD]]</f>
        <v>-1480</v>
      </c>
    </row>
    <row r="63" spans="1:11" x14ac:dyDescent="0.25">
      <c r="A63" t="s">
        <v>632</v>
      </c>
      <c r="B63" t="s">
        <v>131</v>
      </c>
      <c r="C63" t="s">
        <v>631</v>
      </c>
      <c r="D63" t="s">
        <v>8</v>
      </c>
      <c r="E63" t="s">
        <v>72</v>
      </c>
      <c r="F63" s="7">
        <v>128258</v>
      </c>
      <c r="G63" s="7">
        <v>140052</v>
      </c>
      <c r="H63" s="7">
        <v>140052</v>
      </c>
      <c r="I63" s="7">
        <v>140052</v>
      </c>
      <c r="J63" s="7">
        <v>143882</v>
      </c>
      <c r="K63" s="7">
        <f>Table8[[#This Row],[2020 PRELIM]]-Table8[[#This Row],[2019 ORIG BUD]]</f>
        <v>3830</v>
      </c>
    </row>
    <row r="64" spans="1:11" x14ac:dyDescent="0.25">
      <c r="A64" t="s">
        <v>628</v>
      </c>
      <c r="B64" t="s">
        <v>95</v>
      </c>
      <c r="C64" t="s">
        <v>619</v>
      </c>
      <c r="D64" t="s">
        <v>8</v>
      </c>
      <c r="E64" t="s">
        <v>72</v>
      </c>
      <c r="F64" s="7">
        <v>58956.86</v>
      </c>
      <c r="G64" s="7">
        <v>60000</v>
      </c>
      <c r="H64" s="7">
        <v>90000</v>
      </c>
      <c r="I64" s="7">
        <v>90000</v>
      </c>
      <c r="J64" s="7">
        <v>60000</v>
      </c>
      <c r="K64" s="7">
        <f>Table8[[#This Row],[2020 PRELIM]]-Table8[[#This Row],[2019 ORIG BUD]]</f>
        <v>0</v>
      </c>
    </row>
    <row r="65" spans="1:11" x14ac:dyDescent="0.25">
      <c r="A65" t="s">
        <v>628</v>
      </c>
      <c r="B65" t="s">
        <v>630</v>
      </c>
      <c r="C65" t="s">
        <v>629</v>
      </c>
      <c r="D65" t="s">
        <v>8</v>
      </c>
      <c r="E65" t="s">
        <v>72</v>
      </c>
      <c r="F65" s="7">
        <v>122356.2</v>
      </c>
      <c r="G65" s="7">
        <v>90000</v>
      </c>
      <c r="H65" s="7">
        <v>150000</v>
      </c>
      <c r="I65" s="7">
        <v>150000</v>
      </c>
      <c r="J65" s="7">
        <v>90000</v>
      </c>
      <c r="K65" s="7">
        <f>Table8[[#This Row],[2020 PRELIM]]-Table8[[#This Row],[2019 ORIG BUD]]</f>
        <v>0</v>
      </c>
    </row>
    <row r="66" spans="1:11" x14ac:dyDescent="0.25">
      <c r="A66" t="s">
        <v>628</v>
      </c>
      <c r="B66" t="s">
        <v>626</v>
      </c>
      <c r="C66" t="s">
        <v>625</v>
      </c>
      <c r="D66" t="s">
        <v>8</v>
      </c>
      <c r="E66" t="s">
        <v>72</v>
      </c>
      <c r="F66" s="7">
        <v>0</v>
      </c>
      <c r="G66" s="7">
        <v>1000</v>
      </c>
      <c r="H66" s="7">
        <v>1000</v>
      </c>
      <c r="I66" s="7">
        <v>5000</v>
      </c>
      <c r="J66" s="7">
        <v>1000</v>
      </c>
      <c r="K66" s="7">
        <f>Table8[[#This Row],[2020 PRELIM]]-Table8[[#This Row],[2019 ORIG BUD]]</f>
        <v>0</v>
      </c>
    </row>
    <row r="67" spans="1:11" x14ac:dyDescent="0.25">
      <c r="A67" t="s">
        <v>627</v>
      </c>
      <c r="B67" t="s">
        <v>95</v>
      </c>
      <c r="C67" t="s">
        <v>619</v>
      </c>
      <c r="D67" t="s">
        <v>8</v>
      </c>
      <c r="E67" t="s">
        <v>72</v>
      </c>
      <c r="F67" s="7">
        <v>35729.449999999997</v>
      </c>
      <c r="G67" s="7">
        <v>8000</v>
      </c>
      <c r="H67" s="7">
        <v>68000</v>
      </c>
      <c r="I67" s="7">
        <v>68000</v>
      </c>
      <c r="J67" s="7">
        <v>8000</v>
      </c>
      <c r="K67" s="7">
        <f>Table8[[#This Row],[2020 PRELIM]]-Table8[[#This Row],[2019 ORIG BUD]]</f>
        <v>0</v>
      </c>
    </row>
    <row r="68" spans="1:11" x14ac:dyDescent="0.25">
      <c r="A68" t="s">
        <v>627</v>
      </c>
      <c r="B68" t="s">
        <v>626</v>
      </c>
      <c r="C68" t="s">
        <v>625</v>
      </c>
      <c r="D68" t="s">
        <v>8</v>
      </c>
      <c r="E68" t="s">
        <v>72</v>
      </c>
      <c r="F68" s="7">
        <v>8597.19</v>
      </c>
      <c r="G68" s="7">
        <v>6630</v>
      </c>
      <c r="H68" s="7">
        <v>36630</v>
      </c>
      <c r="I68" s="7">
        <v>17000</v>
      </c>
      <c r="J68" s="7">
        <v>6630</v>
      </c>
      <c r="K68" s="7">
        <f>Table8[[#This Row],[2020 PRELIM]]-Table8[[#This Row],[2019 ORIG BUD]]</f>
        <v>0</v>
      </c>
    </row>
    <row r="69" spans="1:11" x14ac:dyDescent="0.25">
      <c r="A69" t="s">
        <v>624</v>
      </c>
      <c r="B69" t="s">
        <v>134</v>
      </c>
      <c r="C69" t="s">
        <v>623</v>
      </c>
      <c r="D69" t="s">
        <v>8</v>
      </c>
      <c r="E69" t="s">
        <v>72</v>
      </c>
      <c r="F69" s="7">
        <v>2312.9299999999998</v>
      </c>
      <c r="G69" s="7">
        <v>0</v>
      </c>
      <c r="H69" s="7">
        <v>0</v>
      </c>
      <c r="I69" s="7">
        <v>2312</v>
      </c>
      <c r="J69" s="7">
        <v>0</v>
      </c>
      <c r="K69" s="7">
        <f>Table8[[#This Row],[2020 PRELIM]]-Table8[[#This Row],[2019 ORIG BUD]]</f>
        <v>0</v>
      </c>
    </row>
    <row r="70" spans="1:11" x14ac:dyDescent="0.25">
      <c r="A70" t="s">
        <v>622</v>
      </c>
      <c r="B70" t="s">
        <v>137</v>
      </c>
      <c r="C70" t="s">
        <v>621</v>
      </c>
      <c r="D70" t="s">
        <v>8</v>
      </c>
      <c r="E70" t="s">
        <v>72</v>
      </c>
      <c r="F70" s="7">
        <v>81.31</v>
      </c>
      <c r="G70" s="7">
        <v>0</v>
      </c>
      <c r="H70" s="7">
        <v>0</v>
      </c>
      <c r="I70" s="7">
        <v>0</v>
      </c>
      <c r="J70" s="7">
        <v>0</v>
      </c>
      <c r="K70" s="7">
        <f>Table8[[#This Row],[2020 PRELIM]]-Table8[[#This Row],[2019 ORIG BUD]]</f>
        <v>0</v>
      </c>
    </row>
    <row r="71" spans="1:11" x14ac:dyDescent="0.25">
      <c r="A71" t="s">
        <v>620</v>
      </c>
      <c r="B71" t="s">
        <v>95</v>
      </c>
      <c r="C71" t="s">
        <v>619</v>
      </c>
      <c r="D71" t="s">
        <v>8</v>
      </c>
      <c r="E71" t="s">
        <v>72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f>Table8[[#This Row],[2020 PRELIM]]-Table8[[#This Row],[2019 ORIG BUD]]</f>
        <v>0</v>
      </c>
    </row>
    <row r="72" spans="1:11" s="1" customFormat="1" x14ac:dyDescent="0.25">
      <c r="C72" s="1" t="s">
        <v>1259</v>
      </c>
      <c r="F72" s="6">
        <f>SUBTOTAL(109,F56:F71)</f>
        <v>421854.09</v>
      </c>
      <c r="G72" s="6">
        <f t="shared" ref="G72:K72" si="6">SUBTOTAL(109,G56:G71)</f>
        <v>384158</v>
      </c>
      <c r="H72" s="6">
        <f t="shared" si="6"/>
        <v>564890</v>
      </c>
      <c r="I72" s="6">
        <f t="shared" si="6"/>
        <v>550840</v>
      </c>
      <c r="J72" s="6">
        <f t="shared" si="6"/>
        <v>393286</v>
      </c>
      <c r="K72" s="6">
        <f t="shared" si="6"/>
        <v>9128</v>
      </c>
    </row>
  </sheetData>
  <sortState ref="A2:J57">
    <sortCondition descending="1" ref="E2:E57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XFD1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5" width="8.42578125" customWidth="1"/>
    <col min="6" max="6" width="12" customWidth="1"/>
    <col min="7" max="7" width="13.140625" customWidth="1"/>
    <col min="8" max="8" width="12" customWidth="1"/>
    <col min="9" max="9" width="13.140625" customWidth="1"/>
    <col min="10" max="10" width="12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395</v>
      </c>
      <c r="G1" s="4" t="s">
        <v>392</v>
      </c>
      <c r="H1" s="4" t="s">
        <v>393</v>
      </c>
      <c r="I1" s="4" t="s">
        <v>394</v>
      </c>
      <c r="J1" s="4" t="s">
        <v>396</v>
      </c>
    </row>
    <row r="2" spans="1:10" x14ac:dyDescent="0.25">
      <c r="A2" t="s">
        <v>698</v>
      </c>
      <c r="B2" t="s">
        <v>702</v>
      </c>
      <c r="C2" t="s">
        <v>701</v>
      </c>
      <c r="D2" t="s">
        <v>8</v>
      </c>
      <c r="E2" t="s">
        <v>9</v>
      </c>
      <c r="F2" s="3">
        <v>-13664.52</v>
      </c>
      <c r="G2" s="3">
        <v>-8810</v>
      </c>
      <c r="H2" s="3">
        <v>-8810</v>
      </c>
      <c r="I2" s="3">
        <v>-8810</v>
      </c>
      <c r="J2" s="2">
        <v>-12000</v>
      </c>
    </row>
    <row r="3" spans="1:10" x14ac:dyDescent="0.25">
      <c r="A3" t="s">
        <v>698</v>
      </c>
      <c r="B3" t="s">
        <v>700</v>
      </c>
      <c r="C3" t="s">
        <v>699</v>
      </c>
      <c r="D3" t="s">
        <v>8</v>
      </c>
      <c r="E3" t="s">
        <v>9</v>
      </c>
      <c r="F3" s="3">
        <v>-22919.05</v>
      </c>
      <c r="G3" s="3">
        <v>-20000</v>
      </c>
      <c r="H3" s="3">
        <v>-20000</v>
      </c>
      <c r="I3" s="3">
        <v>-20000</v>
      </c>
      <c r="J3" s="2">
        <v>-20000</v>
      </c>
    </row>
    <row r="4" spans="1:10" x14ac:dyDescent="0.25">
      <c r="A4" t="s">
        <v>698</v>
      </c>
      <c r="B4" t="s">
        <v>48</v>
      </c>
      <c r="C4" t="s">
        <v>49</v>
      </c>
      <c r="D4" t="s">
        <v>8</v>
      </c>
      <c r="E4" t="s">
        <v>9</v>
      </c>
      <c r="F4" s="3">
        <v>0</v>
      </c>
      <c r="G4" s="3">
        <v>0</v>
      </c>
      <c r="H4" s="3">
        <v>0</v>
      </c>
      <c r="I4" s="3">
        <v>0</v>
      </c>
      <c r="J4" s="2">
        <v>0</v>
      </c>
    </row>
    <row r="5" spans="1:10" x14ac:dyDescent="0.25">
      <c r="A5" t="s">
        <v>698</v>
      </c>
      <c r="B5" t="s">
        <v>50</v>
      </c>
      <c r="C5" t="s">
        <v>697</v>
      </c>
      <c r="D5" t="s">
        <v>8</v>
      </c>
      <c r="E5" t="s">
        <v>9</v>
      </c>
      <c r="F5" s="3">
        <v>0</v>
      </c>
      <c r="G5" s="3">
        <v>0</v>
      </c>
      <c r="H5" s="3">
        <v>0</v>
      </c>
      <c r="I5" s="3">
        <v>0</v>
      </c>
      <c r="J5" s="2">
        <v>0</v>
      </c>
    </row>
    <row r="6" spans="1:10" x14ac:dyDescent="0.25">
      <c r="A6" t="s">
        <v>692</v>
      </c>
      <c r="B6" t="s">
        <v>91</v>
      </c>
      <c r="C6" t="s">
        <v>208</v>
      </c>
      <c r="D6" t="s">
        <v>8</v>
      </c>
      <c r="E6" t="s">
        <v>72</v>
      </c>
      <c r="F6" s="3">
        <v>14602.44</v>
      </c>
      <c r="G6" s="3">
        <v>3147</v>
      </c>
      <c r="H6" s="3">
        <v>3147</v>
      </c>
      <c r="I6" s="3">
        <v>3147</v>
      </c>
      <c r="J6" s="2">
        <v>0</v>
      </c>
    </row>
    <row r="7" spans="1:10" x14ac:dyDescent="0.25">
      <c r="A7" t="s">
        <v>692</v>
      </c>
      <c r="B7" t="s">
        <v>93</v>
      </c>
      <c r="C7" t="s">
        <v>696</v>
      </c>
      <c r="D7" t="s">
        <v>8</v>
      </c>
      <c r="E7" t="s">
        <v>72</v>
      </c>
      <c r="F7" s="3">
        <v>0</v>
      </c>
      <c r="G7" s="3">
        <v>0</v>
      </c>
      <c r="H7" s="3">
        <v>0</v>
      </c>
      <c r="I7" s="3">
        <v>0</v>
      </c>
      <c r="J7" s="2">
        <v>0</v>
      </c>
    </row>
    <row r="8" spans="1:10" x14ac:dyDescent="0.25">
      <c r="A8" t="s">
        <v>692</v>
      </c>
      <c r="B8" t="s">
        <v>95</v>
      </c>
      <c r="C8" t="s">
        <v>695</v>
      </c>
      <c r="D8" t="s">
        <v>8</v>
      </c>
      <c r="E8" t="s">
        <v>72</v>
      </c>
      <c r="F8" s="3">
        <v>14578.34</v>
      </c>
      <c r="G8" s="3">
        <v>30000</v>
      </c>
      <c r="H8" s="3">
        <v>30000</v>
      </c>
      <c r="I8" s="3">
        <v>30000</v>
      </c>
      <c r="J8" s="2">
        <v>30000</v>
      </c>
    </row>
    <row r="9" spans="1:10" x14ac:dyDescent="0.25">
      <c r="A9" t="s">
        <v>692</v>
      </c>
      <c r="B9" t="s">
        <v>117</v>
      </c>
      <c r="C9" t="s">
        <v>694</v>
      </c>
      <c r="D9" t="s">
        <v>8</v>
      </c>
      <c r="E9" t="s">
        <v>72</v>
      </c>
      <c r="F9" s="3">
        <v>4368</v>
      </c>
      <c r="G9" s="3">
        <v>4896</v>
      </c>
      <c r="H9" s="3">
        <v>4896</v>
      </c>
      <c r="I9" s="3">
        <v>4896</v>
      </c>
      <c r="J9" s="2">
        <v>4920</v>
      </c>
    </row>
    <row r="10" spans="1:10" x14ac:dyDescent="0.25">
      <c r="A10" t="s">
        <v>692</v>
      </c>
      <c r="B10" t="s">
        <v>121</v>
      </c>
      <c r="C10" t="s">
        <v>693</v>
      </c>
      <c r="D10" t="s">
        <v>8</v>
      </c>
      <c r="E10" t="s">
        <v>72</v>
      </c>
      <c r="F10" s="3">
        <v>384</v>
      </c>
      <c r="G10" s="3">
        <v>360</v>
      </c>
      <c r="H10" s="3">
        <v>360</v>
      </c>
      <c r="I10" s="3">
        <v>360</v>
      </c>
      <c r="J10" s="2">
        <v>360</v>
      </c>
    </row>
    <row r="11" spans="1:10" x14ac:dyDescent="0.25">
      <c r="A11" t="s">
        <v>692</v>
      </c>
      <c r="B11" t="s">
        <v>131</v>
      </c>
      <c r="C11" t="s">
        <v>691</v>
      </c>
      <c r="D11" t="s">
        <v>8</v>
      </c>
      <c r="E11" t="s">
        <v>72</v>
      </c>
      <c r="F11" s="3">
        <v>4110</v>
      </c>
      <c r="G11" s="3">
        <v>2386</v>
      </c>
      <c r="H11" s="3">
        <v>2386</v>
      </c>
      <c r="I11" s="3">
        <v>2386</v>
      </c>
      <c r="J11" s="2">
        <v>2451</v>
      </c>
    </row>
    <row r="12" spans="1:10" x14ac:dyDescent="0.25">
      <c r="A12" t="s">
        <v>690</v>
      </c>
      <c r="B12" t="s">
        <v>390</v>
      </c>
      <c r="C12" t="s">
        <v>689</v>
      </c>
      <c r="D12" t="s">
        <v>8</v>
      </c>
      <c r="E12" t="s">
        <v>9</v>
      </c>
      <c r="F12" s="3">
        <v>-7500</v>
      </c>
      <c r="G12" s="3">
        <v>-15000</v>
      </c>
      <c r="H12" s="3">
        <v>-15000</v>
      </c>
      <c r="I12" s="3">
        <v>-15000</v>
      </c>
      <c r="J12" s="2">
        <v>-15000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M32" sqref="M32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6.710937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4" t="s">
        <v>1245</v>
      </c>
    </row>
    <row r="2" spans="1:16" x14ac:dyDescent="0.25">
      <c r="A2" t="s">
        <v>733</v>
      </c>
      <c r="B2" t="s">
        <v>582</v>
      </c>
      <c r="C2" t="s">
        <v>737</v>
      </c>
      <c r="D2" t="s">
        <v>8</v>
      </c>
      <c r="E2" t="s">
        <v>9</v>
      </c>
      <c r="F2" s="7">
        <v>574.42999999999995</v>
      </c>
      <c r="G2" s="7">
        <v>0</v>
      </c>
      <c r="H2" s="7">
        <v>0</v>
      </c>
      <c r="I2" s="7">
        <v>0</v>
      </c>
      <c r="J2" s="7">
        <v>0</v>
      </c>
      <c r="K2" s="7">
        <f>Table9[[#This Row],[2020 PRELIM]]-Table9[[#This Row],[2019 ORIG BUD]]</f>
        <v>0</v>
      </c>
      <c r="L2" s="3"/>
      <c r="M2" s="3"/>
      <c r="N2" s="3"/>
      <c r="O2" s="3"/>
      <c r="P2" s="2"/>
    </row>
    <row r="3" spans="1:16" x14ac:dyDescent="0.25">
      <c r="A3" t="s">
        <v>733</v>
      </c>
      <c r="B3" t="s">
        <v>576</v>
      </c>
      <c r="C3" t="s">
        <v>736</v>
      </c>
      <c r="D3" t="s">
        <v>8</v>
      </c>
      <c r="E3" t="s">
        <v>9</v>
      </c>
      <c r="F3" s="7">
        <v>1138.93</v>
      </c>
      <c r="G3" s="7">
        <v>3500</v>
      </c>
      <c r="H3" s="7">
        <v>3500</v>
      </c>
      <c r="I3" s="7">
        <v>0</v>
      </c>
      <c r="J3" s="7">
        <v>0</v>
      </c>
      <c r="K3" s="7">
        <f>Table9[[#This Row],[2020 PRELIM]]-Table9[[#This Row],[2019 ORIG BUD]]</f>
        <v>-3500</v>
      </c>
      <c r="L3" s="3"/>
      <c r="M3" s="3"/>
      <c r="N3" s="3"/>
      <c r="O3" s="3"/>
      <c r="P3" s="2"/>
    </row>
    <row r="4" spans="1:16" x14ac:dyDescent="0.25">
      <c r="A4" t="s">
        <v>733</v>
      </c>
      <c r="B4" t="s">
        <v>38</v>
      </c>
      <c r="C4" t="s">
        <v>735</v>
      </c>
      <c r="D4" t="s">
        <v>8</v>
      </c>
      <c r="E4" t="s">
        <v>9</v>
      </c>
      <c r="F4" s="7">
        <v>130.4</v>
      </c>
      <c r="G4" s="7">
        <v>0</v>
      </c>
      <c r="H4" s="7">
        <v>0</v>
      </c>
      <c r="I4" s="7">
        <v>0</v>
      </c>
      <c r="J4" s="7">
        <v>0</v>
      </c>
      <c r="K4" s="7">
        <f>Table9[[#This Row],[2020 PRELIM]]-Table9[[#This Row],[2019 ORIG BUD]]</f>
        <v>0</v>
      </c>
      <c r="L4" s="3"/>
      <c r="M4" s="3"/>
      <c r="N4" s="3"/>
      <c r="O4" s="3"/>
      <c r="P4" s="2"/>
    </row>
    <row r="5" spans="1:16" x14ac:dyDescent="0.25">
      <c r="A5" t="s">
        <v>733</v>
      </c>
      <c r="B5" t="s">
        <v>48</v>
      </c>
      <c r="C5" t="s">
        <v>734</v>
      </c>
      <c r="D5" t="s">
        <v>8</v>
      </c>
      <c r="E5" t="s">
        <v>9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f>Table9[[#This Row],[2020 PRELIM]]-Table9[[#This Row],[2019 ORIG BUD]]</f>
        <v>0</v>
      </c>
      <c r="L5" s="3"/>
      <c r="M5" s="3"/>
      <c r="N5" s="3"/>
      <c r="O5" s="3"/>
      <c r="P5" s="2"/>
    </row>
    <row r="6" spans="1:16" x14ac:dyDescent="0.25">
      <c r="A6" t="s">
        <v>733</v>
      </c>
      <c r="B6" t="s">
        <v>732</v>
      </c>
      <c r="C6" t="s">
        <v>731</v>
      </c>
      <c r="D6" t="s">
        <v>8</v>
      </c>
      <c r="E6" t="s">
        <v>9</v>
      </c>
      <c r="F6" s="7">
        <v>0.28999999999999998</v>
      </c>
      <c r="G6" s="7">
        <v>0</v>
      </c>
      <c r="H6" s="7">
        <v>0</v>
      </c>
      <c r="I6" s="7">
        <v>0</v>
      </c>
      <c r="J6" s="7">
        <v>0</v>
      </c>
      <c r="K6" s="7">
        <f>Table9[[#This Row],[2020 PRELIM]]-Table9[[#This Row],[2019 ORIG BUD]]</f>
        <v>0</v>
      </c>
      <c r="L6" s="3"/>
      <c r="M6" s="3"/>
      <c r="N6" s="3"/>
      <c r="O6" s="3"/>
      <c r="P6" s="2"/>
    </row>
    <row r="7" spans="1:16" x14ac:dyDescent="0.25">
      <c r="F7" s="7">
        <f>SUBTOTAL(109,F2:F6)</f>
        <v>1844.0500000000002</v>
      </c>
      <c r="G7" s="7">
        <f t="shared" ref="G7:J7" si="0">SUBTOTAL(109,G2:G6)</f>
        <v>3500</v>
      </c>
      <c r="H7" s="7">
        <f t="shared" si="0"/>
        <v>3500</v>
      </c>
      <c r="I7" s="7">
        <f t="shared" si="0"/>
        <v>0</v>
      </c>
      <c r="J7" s="7">
        <f t="shared" si="0"/>
        <v>0</v>
      </c>
      <c r="K7" s="5"/>
    </row>
    <row r="9" spans="1:16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6" t="s">
        <v>395</v>
      </c>
      <c r="G9" s="6" t="s">
        <v>392</v>
      </c>
      <c r="H9" s="6" t="s">
        <v>393</v>
      </c>
      <c r="I9" s="6" t="s">
        <v>394</v>
      </c>
      <c r="J9" s="6" t="s">
        <v>396</v>
      </c>
      <c r="K9" s="6" t="s">
        <v>1245</v>
      </c>
    </row>
    <row r="10" spans="1:16" x14ac:dyDescent="0.25">
      <c r="A10" t="s">
        <v>730</v>
      </c>
      <c r="B10" t="s">
        <v>109</v>
      </c>
      <c r="C10" t="s">
        <v>729</v>
      </c>
      <c r="D10" t="s">
        <v>8</v>
      </c>
      <c r="E10" t="s">
        <v>72</v>
      </c>
      <c r="F10" s="7">
        <v>194839.29</v>
      </c>
      <c r="G10" s="7">
        <v>100000</v>
      </c>
      <c r="H10" s="7">
        <v>100000</v>
      </c>
      <c r="I10" s="7">
        <v>100000</v>
      </c>
      <c r="J10" s="7">
        <v>100000</v>
      </c>
      <c r="K10" s="7">
        <f>Table10[[#This Row],[2020 PRELIM]]-Table10[[#This Row],[2019 ORIG BUD]]</f>
        <v>0</v>
      </c>
    </row>
    <row r="11" spans="1:16" s="1" customFormat="1" x14ac:dyDescent="0.25">
      <c r="C11" s="1" t="s">
        <v>1278</v>
      </c>
      <c r="F11" s="6">
        <f t="shared" ref="F11:J11" si="1">SUBTOTAL(109,F10)</f>
        <v>194839.29</v>
      </c>
      <c r="G11" s="6">
        <f t="shared" si="1"/>
        <v>100000</v>
      </c>
      <c r="H11" s="6">
        <f t="shared" si="1"/>
        <v>100000</v>
      </c>
      <c r="I11" s="6">
        <f t="shared" si="1"/>
        <v>100000</v>
      </c>
      <c r="J11" s="6">
        <f t="shared" si="1"/>
        <v>100000</v>
      </c>
      <c r="K11" s="7">
        <f>Table10[[#This Row],[2020 PRELIM]]-Table10[[#This Row],[2019 ORIG BUD]]</f>
        <v>0</v>
      </c>
    </row>
    <row r="12" spans="1:16" x14ac:dyDescent="0.25">
      <c r="K12" s="7">
        <f>Table10[[#This Row],[2020 PRELIM]]-Table10[[#This Row],[2019 ORIG BUD]]</f>
        <v>0</v>
      </c>
    </row>
    <row r="13" spans="1:16" x14ac:dyDescent="0.25">
      <c r="A13" t="s">
        <v>704</v>
      </c>
      <c r="B13" t="s">
        <v>70</v>
      </c>
      <c r="C13" t="s">
        <v>728</v>
      </c>
      <c r="D13" t="s">
        <v>8</v>
      </c>
      <c r="E13" t="s">
        <v>72</v>
      </c>
      <c r="F13" s="7">
        <v>148495.54999999999</v>
      </c>
      <c r="G13" s="7">
        <v>158127</v>
      </c>
      <c r="H13" s="7">
        <v>158127</v>
      </c>
      <c r="I13" s="7">
        <v>158127</v>
      </c>
      <c r="J13" s="7">
        <v>164029</v>
      </c>
      <c r="K13" s="7">
        <f>Table10[[#This Row],[2020 PRELIM]]-Table10[[#This Row],[2019 ORIG BUD]]</f>
        <v>5902</v>
      </c>
    </row>
    <row r="14" spans="1:16" x14ac:dyDescent="0.25">
      <c r="A14" t="s">
        <v>704</v>
      </c>
      <c r="B14" t="s">
        <v>169</v>
      </c>
      <c r="C14" t="s">
        <v>727</v>
      </c>
      <c r="D14" t="s">
        <v>8</v>
      </c>
      <c r="E14" t="s">
        <v>72</v>
      </c>
      <c r="F14" s="7">
        <v>6110.87</v>
      </c>
      <c r="G14" s="7">
        <v>0</v>
      </c>
      <c r="H14" s="7">
        <v>0</v>
      </c>
      <c r="I14" s="7">
        <v>0</v>
      </c>
      <c r="J14" s="7">
        <v>0</v>
      </c>
      <c r="K14" s="7">
        <f>Table10[[#This Row],[2020 PRELIM]]-Table10[[#This Row],[2019 ORIG BUD]]</f>
        <v>0</v>
      </c>
    </row>
    <row r="15" spans="1:16" s="1" customFormat="1" x14ac:dyDescent="0.25">
      <c r="C15" s="1" t="s">
        <v>1254</v>
      </c>
      <c r="F15" s="6">
        <f>SUBTOTAL(109,F13:F14)</f>
        <v>154606.41999999998</v>
      </c>
      <c r="G15" s="6">
        <f t="shared" ref="G15:J15" si="2">SUBTOTAL(109,G13:G14)</f>
        <v>158127</v>
      </c>
      <c r="H15" s="6">
        <f t="shared" si="2"/>
        <v>158127</v>
      </c>
      <c r="I15" s="6">
        <f t="shared" si="2"/>
        <v>158127</v>
      </c>
      <c r="J15" s="6">
        <f t="shared" si="2"/>
        <v>164029</v>
      </c>
      <c r="K15" s="6">
        <f>Table10[[#This Row],[2020 PRELIM]]-Table10[[#This Row],[2019 ORIG BUD]]</f>
        <v>5902</v>
      </c>
    </row>
    <row r="16" spans="1:16" x14ac:dyDescent="0.25">
      <c r="K16" s="7">
        <f>Table10[[#This Row],[2020 PRELIM]]-Table10[[#This Row],[2019 ORIG BUD]]</f>
        <v>0</v>
      </c>
    </row>
    <row r="17" spans="1:11" x14ac:dyDescent="0.25">
      <c r="A17" t="s">
        <v>704</v>
      </c>
      <c r="B17" t="s">
        <v>75</v>
      </c>
      <c r="C17" t="s">
        <v>726</v>
      </c>
      <c r="D17" t="s">
        <v>8</v>
      </c>
      <c r="E17" t="s">
        <v>72</v>
      </c>
      <c r="F17" s="7">
        <v>503.52</v>
      </c>
      <c r="G17" s="7">
        <v>500</v>
      </c>
      <c r="H17" s="7">
        <v>500</v>
      </c>
      <c r="I17" s="7">
        <v>500</v>
      </c>
      <c r="J17" s="7">
        <v>548</v>
      </c>
      <c r="K17" s="7">
        <f>Table10[[#This Row],[2020 PRELIM]]-Table10[[#This Row],[2019 ORIG BUD]]</f>
        <v>48</v>
      </c>
    </row>
    <row r="18" spans="1:11" x14ac:dyDescent="0.25">
      <c r="A18" t="s">
        <v>704</v>
      </c>
      <c r="B18" t="s">
        <v>77</v>
      </c>
      <c r="C18" t="s">
        <v>725</v>
      </c>
      <c r="D18" t="s">
        <v>8</v>
      </c>
      <c r="E18" t="s">
        <v>72</v>
      </c>
      <c r="F18" s="7">
        <v>11748.3</v>
      </c>
      <c r="G18" s="7">
        <v>12097</v>
      </c>
      <c r="H18" s="7">
        <v>12097</v>
      </c>
      <c r="I18" s="7">
        <v>12097</v>
      </c>
      <c r="J18" s="7">
        <v>12548</v>
      </c>
      <c r="K18" s="7">
        <f>Table10[[#This Row],[2020 PRELIM]]-Table10[[#This Row],[2019 ORIG BUD]]</f>
        <v>451</v>
      </c>
    </row>
    <row r="19" spans="1:11" x14ac:dyDescent="0.25">
      <c r="A19" t="s">
        <v>704</v>
      </c>
      <c r="B19" t="s">
        <v>79</v>
      </c>
      <c r="C19" t="s">
        <v>724</v>
      </c>
      <c r="D19" t="s">
        <v>8</v>
      </c>
      <c r="E19" t="s">
        <v>72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Table10[[#This Row],[2020 PRELIM]]-Table10[[#This Row],[2019 ORIG BUD]]</f>
        <v>0</v>
      </c>
    </row>
    <row r="20" spans="1:11" x14ac:dyDescent="0.25">
      <c r="A20" t="s">
        <v>704</v>
      </c>
      <c r="B20" t="s">
        <v>81</v>
      </c>
      <c r="C20" t="s">
        <v>723</v>
      </c>
      <c r="D20" t="s">
        <v>8</v>
      </c>
      <c r="E20" t="s">
        <v>72</v>
      </c>
      <c r="F20" s="7">
        <v>18922.13</v>
      </c>
      <c r="G20" s="7">
        <v>19798</v>
      </c>
      <c r="H20" s="7">
        <v>19798</v>
      </c>
      <c r="I20" s="7">
        <v>19798</v>
      </c>
      <c r="J20" s="7">
        <v>20799</v>
      </c>
      <c r="K20" s="7">
        <f>Table10[[#This Row],[2020 PRELIM]]-Table10[[#This Row],[2019 ORIG BUD]]</f>
        <v>1001</v>
      </c>
    </row>
    <row r="21" spans="1:11" x14ac:dyDescent="0.25">
      <c r="A21" t="s">
        <v>704</v>
      </c>
      <c r="B21" t="s">
        <v>83</v>
      </c>
      <c r="C21" t="s">
        <v>722</v>
      </c>
      <c r="D21" t="s">
        <v>8</v>
      </c>
      <c r="E21" t="s">
        <v>72</v>
      </c>
      <c r="F21" s="7">
        <v>19116.080000000002</v>
      </c>
      <c r="G21" s="7">
        <v>19953</v>
      </c>
      <c r="H21" s="7">
        <v>19953</v>
      </c>
      <c r="I21" s="7">
        <v>19953</v>
      </c>
      <c r="J21" s="7">
        <v>21408</v>
      </c>
      <c r="K21" s="7">
        <f>Table10[[#This Row],[2020 PRELIM]]-Table10[[#This Row],[2019 ORIG BUD]]</f>
        <v>1455</v>
      </c>
    </row>
    <row r="22" spans="1:11" x14ac:dyDescent="0.25">
      <c r="A22" t="s">
        <v>704</v>
      </c>
      <c r="B22" t="s">
        <v>85</v>
      </c>
      <c r="C22" t="s">
        <v>721</v>
      </c>
      <c r="D22" t="s">
        <v>8</v>
      </c>
      <c r="E22" t="s">
        <v>72</v>
      </c>
      <c r="F22" s="7">
        <v>66</v>
      </c>
      <c r="G22" s="7">
        <v>0</v>
      </c>
      <c r="H22" s="7">
        <v>0</v>
      </c>
      <c r="I22" s="7">
        <v>0</v>
      </c>
      <c r="J22" s="7">
        <v>26</v>
      </c>
      <c r="K22" s="7">
        <f>Table10[[#This Row],[2020 PRELIM]]-Table10[[#This Row],[2019 ORIG BUD]]</f>
        <v>26</v>
      </c>
    </row>
    <row r="23" spans="1:11" x14ac:dyDescent="0.25">
      <c r="A23" t="s">
        <v>704</v>
      </c>
      <c r="B23" t="s">
        <v>89</v>
      </c>
      <c r="C23" t="s">
        <v>720</v>
      </c>
      <c r="D23" t="s">
        <v>8</v>
      </c>
      <c r="E23" t="s">
        <v>72</v>
      </c>
      <c r="F23" s="7">
        <v>0</v>
      </c>
      <c r="G23" s="7">
        <v>0</v>
      </c>
      <c r="H23" s="7">
        <v>0</v>
      </c>
      <c r="I23" s="7">
        <v>0</v>
      </c>
      <c r="J23" s="7">
        <v>241</v>
      </c>
      <c r="K23" s="7">
        <f>Table10[[#This Row],[2020 PRELIM]]-Table10[[#This Row],[2019 ORIG BUD]]</f>
        <v>241</v>
      </c>
    </row>
    <row r="24" spans="1:11" s="1" customFormat="1" x14ac:dyDescent="0.25">
      <c r="C24" s="1" t="s">
        <v>1252</v>
      </c>
      <c r="F24" s="6">
        <f>SUBTOTAL(109,F17:F23)</f>
        <v>50356.03</v>
      </c>
      <c r="G24" s="6">
        <f t="shared" ref="G24:J24" si="3">SUBTOTAL(109,G17:G23)</f>
        <v>52348</v>
      </c>
      <c r="H24" s="6">
        <f t="shared" si="3"/>
        <v>52348</v>
      </c>
      <c r="I24" s="6">
        <f t="shared" si="3"/>
        <v>52348</v>
      </c>
      <c r="J24" s="6">
        <f t="shared" si="3"/>
        <v>55570</v>
      </c>
      <c r="K24" s="6">
        <f>Table10[[#This Row],[2020 PRELIM]]-Table10[[#This Row],[2019 ORIG BUD]]</f>
        <v>3222</v>
      </c>
    </row>
    <row r="25" spans="1:11" x14ac:dyDescent="0.25">
      <c r="K25" s="7">
        <f>Table10[[#This Row],[2020 PRELIM]]-Table10[[#This Row],[2019 ORIG BUD]]</f>
        <v>0</v>
      </c>
    </row>
    <row r="26" spans="1:11" x14ac:dyDescent="0.25">
      <c r="A26" t="s">
        <v>704</v>
      </c>
      <c r="B26" t="s">
        <v>91</v>
      </c>
      <c r="C26" t="s">
        <v>719</v>
      </c>
      <c r="D26" t="s">
        <v>8</v>
      </c>
      <c r="E26" t="s">
        <v>72</v>
      </c>
      <c r="F26" s="7">
        <v>0</v>
      </c>
      <c r="G26" s="7">
        <v>2500</v>
      </c>
      <c r="H26" s="7">
        <v>2500</v>
      </c>
      <c r="I26" s="7">
        <v>2500</v>
      </c>
      <c r="J26" s="7">
        <v>500</v>
      </c>
      <c r="K26" s="7">
        <f>Table10[[#This Row],[2020 PRELIM]]-Table10[[#This Row],[2019 ORIG BUD]]</f>
        <v>-2000</v>
      </c>
    </row>
    <row r="27" spans="1:11" x14ac:dyDescent="0.25">
      <c r="A27" t="s">
        <v>704</v>
      </c>
      <c r="B27" t="s">
        <v>95</v>
      </c>
      <c r="C27" t="s">
        <v>718</v>
      </c>
      <c r="D27" t="s">
        <v>8</v>
      </c>
      <c r="E27" t="s">
        <v>72</v>
      </c>
      <c r="F27" s="7">
        <v>134.30000000000001</v>
      </c>
      <c r="G27" s="7">
        <v>11220</v>
      </c>
      <c r="H27" s="7">
        <v>8943</v>
      </c>
      <c r="I27" s="7">
        <v>11220</v>
      </c>
      <c r="J27" s="7">
        <v>13000</v>
      </c>
      <c r="K27" s="7">
        <f>Table10[[#This Row],[2020 PRELIM]]-Table10[[#This Row],[2019 ORIG BUD]]</f>
        <v>1780</v>
      </c>
    </row>
    <row r="28" spans="1:11" x14ac:dyDescent="0.25">
      <c r="A28" t="s">
        <v>704</v>
      </c>
      <c r="B28" t="s">
        <v>717</v>
      </c>
      <c r="C28" t="s">
        <v>716</v>
      </c>
      <c r="D28" t="s">
        <v>8</v>
      </c>
      <c r="E28" t="s">
        <v>72</v>
      </c>
      <c r="F28" s="7">
        <v>0</v>
      </c>
      <c r="G28" s="7">
        <v>0</v>
      </c>
      <c r="H28" s="7">
        <v>1191</v>
      </c>
      <c r="I28" s="7">
        <v>0</v>
      </c>
      <c r="J28" s="7">
        <v>0</v>
      </c>
      <c r="K28" s="7">
        <f>Table10[[#This Row],[2020 PRELIM]]-Table10[[#This Row],[2019 ORIG BUD]]</f>
        <v>0</v>
      </c>
    </row>
    <row r="29" spans="1:11" x14ac:dyDescent="0.25">
      <c r="A29" t="s">
        <v>704</v>
      </c>
      <c r="B29" t="s">
        <v>715</v>
      </c>
      <c r="C29" t="s">
        <v>714</v>
      </c>
      <c r="D29" t="s">
        <v>8</v>
      </c>
      <c r="E29" t="s">
        <v>72</v>
      </c>
      <c r="F29" s="7">
        <v>0</v>
      </c>
      <c r="G29" s="7">
        <v>0</v>
      </c>
      <c r="H29" s="7">
        <v>1086</v>
      </c>
      <c r="I29" s="7">
        <v>0</v>
      </c>
      <c r="J29" s="7">
        <v>1170</v>
      </c>
      <c r="K29" s="7">
        <f>Table10[[#This Row],[2020 PRELIM]]-Table10[[#This Row],[2019 ORIG BUD]]</f>
        <v>1170</v>
      </c>
    </row>
    <row r="30" spans="1:11" x14ac:dyDescent="0.25">
      <c r="A30" t="s">
        <v>704</v>
      </c>
      <c r="B30" t="s">
        <v>101</v>
      </c>
      <c r="C30" t="s">
        <v>713</v>
      </c>
      <c r="D30" t="s">
        <v>8</v>
      </c>
      <c r="E30" t="s">
        <v>72</v>
      </c>
      <c r="F30" s="7">
        <v>1140.17</v>
      </c>
      <c r="G30" s="7">
        <v>3500</v>
      </c>
      <c r="H30" s="7">
        <v>3500</v>
      </c>
      <c r="I30" s="7">
        <v>3500</v>
      </c>
      <c r="J30" s="7">
        <v>3000</v>
      </c>
      <c r="K30" s="7">
        <f>Table10[[#This Row],[2020 PRELIM]]-Table10[[#This Row],[2019 ORIG BUD]]</f>
        <v>-500</v>
      </c>
    </row>
    <row r="31" spans="1:11" x14ac:dyDescent="0.25">
      <c r="A31" t="s">
        <v>704</v>
      </c>
      <c r="B31" t="s">
        <v>109</v>
      </c>
      <c r="C31" t="s">
        <v>712</v>
      </c>
      <c r="D31" t="s">
        <v>8</v>
      </c>
      <c r="E31" t="s">
        <v>72</v>
      </c>
      <c r="F31" s="7">
        <v>1325</v>
      </c>
      <c r="G31" s="7">
        <v>7500</v>
      </c>
      <c r="H31" s="7">
        <v>7500</v>
      </c>
      <c r="I31" s="7">
        <v>7500</v>
      </c>
      <c r="J31" s="7">
        <v>3000</v>
      </c>
      <c r="K31" s="7">
        <f>Table10[[#This Row],[2020 PRELIM]]-Table10[[#This Row],[2019 ORIG BUD]]</f>
        <v>-4500</v>
      </c>
    </row>
    <row r="32" spans="1:11" s="1" customFormat="1" x14ac:dyDescent="0.25">
      <c r="C32" s="1" t="s">
        <v>1261</v>
      </c>
      <c r="F32" s="6">
        <f>SUBTOTAL(109,F26:F31)</f>
        <v>2599.4700000000003</v>
      </c>
      <c r="G32" s="6">
        <f t="shared" ref="G32:J32" si="4">SUBTOTAL(109,G26:G31)</f>
        <v>24720</v>
      </c>
      <c r="H32" s="6">
        <f t="shared" si="4"/>
        <v>24720</v>
      </c>
      <c r="I32" s="6">
        <f t="shared" si="4"/>
        <v>24720</v>
      </c>
      <c r="J32" s="6">
        <f t="shared" si="4"/>
        <v>20670</v>
      </c>
      <c r="K32" s="6">
        <f>Table10[[#This Row],[2020 PRELIM]]-Table10[[#This Row],[2019 ORIG BUD]]</f>
        <v>-4050</v>
      </c>
    </row>
    <row r="33" spans="1:11" x14ac:dyDescent="0.25">
      <c r="K33" s="7">
        <f>Table10[[#This Row],[2020 PRELIM]]-Table10[[#This Row],[2019 ORIG BUD]]</f>
        <v>0</v>
      </c>
    </row>
    <row r="34" spans="1:11" x14ac:dyDescent="0.25">
      <c r="A34" t="s">
        <v>704</v>
      </c>
      <c r="B34" t="s">
        <v>117</v>
      </c>
      <c r="C34" t="s">
        <v>711</v>
      </c>
      <c r="D34" t="s">
        <v>8</v>
      </c>
      <c r="E34" t="s">
        <v>72</v>
      </c>
      <c r="F34" s="7">
        <v>4368</v>
      </c>
      <c r="G34" s="7">
        <v>4884</v>
      </c>
      <c r="H34" s="7">
        <v>4884</v>
      </c>
      <c r="I34" s="7">
        <v>4884</v>
      </c>
      <c r="J34" s="7">
        <v>9327</v>
      </c>
      <c r="K34" s="7">
        <f>Table10[[#This Row],[2020 PRELIM]]-Table10[[#This Row],[2019 ORIG BUD]]</f>
        <v>4443</v>
      </c>
    </row>
    <row r="35" spans="1:11" x14ac:dyDescent="0.25">
      <c r="A35" t="s">
        <v>704</v>
      </c>
      <c r="B35" t="s">
        <v>267</v>
      </c>
      <c r="C35" t="s">
        <v>710</v>
      </c>
      <c r="D35" t="s">
        <v>8</v>
      </c>
      <c r="E35" t="s">
        <v>72</v>
      </c>
      <c r="F35" s="7">
        <v>54.5</v>
      </c>
      <c r="G35" s="7">
        <v>150</v>
      </c>
      <c r="H35" s="7">
        <v>150</v>
      </c>
      <c r="I35" s="7">
        <v>150</v>
      </c>
      <c r="J35" s="7">
        <v>500</v>
      </c>
      <c r="K35" s="7">
        <f>Table10[[#This Row],[2020 PRELIM]]-Table10[[#This Row],[2019 ORIG BUD]]</f>
        <v>350</v>
      </c>
    </row>
    <row r="36" spans="1:11" x14ac:dyDescent="0.25">
      <c r="A36" t="s">
        <v>704</v>
      </c>
      <c r="B36" t="s">
        <v>121</v>
      </c>
      <c r="C36" t="s">
        <v>709</v>
      </c>
      <c r="D36" t="s">
        <v>8</v>
      </c>
      <c r="E36" t="s">
        <v>72</v>
      </c>
      <c r="F36" s="7">
        <v>396</v>
      </c>
      <c r="G36" s="7">
        <v>660</v>
      </c>
      <c r="H36" s="7">
        <v>660</v>
      </c>
      <c r="I36" s="7">
        <v>660</v>
      </c>
      <c r="J36" s="7">
        <v>660</v>
      </c>
      <c r="K36" s="7">
        <f>Table10[[#This Row],[2020 PRELIM]]-Table10[[#This Row],[2019 ORIG BUD]]</f>
        <v>0</v>
      </c>
    </row>
    <row r="37" spans="1:11" x14ac:dyDescent="0.25">
      <c r="A37" t="s">
        <v>704</v>
      </c>
      <c r="B37" t="s">
        <v>123</v>
      </c>
      <c r="C37" t="s">
        <v>708</v>
      </c>
      <c r="D37" t="s">
        <v>8</v>
      </c>
      <c r="E37" t="s">
        <v>72</v>
      </c>
      <c r="F37" s="7">
        <v>187.48</v>
      </c>
      <c r="G37" s="7">
        <v>0</v>
      </c>
      <c r="H37" s="7">
        <v>0</v>
      </c>
      <c r="I37" s="7">
        <v>0</v>
      </c>
      <c r="J37" s="7">
        <v>0</v>
      </c>
      <c r="K37" s="7">
        <f>Table10[[#This Row],[2020 PRELIM]]-Table10[[#This Row],[2019 ORIG BUD]]</f>
        <v>0</v>
      </c>
    </row>
    <row r="38" spans="1:11" x14ac:dyDescent="0.25">
      <c r="A38" t="s">
        <v>704</v>
      </c>
      <c r="B38" t="s">
        <v>125</v>
      </c>
      <c r="C38" t="s">
        <v>707</v>
      </c>
      <c r="D38" t="s">
        <v>8</v>
      </c>
      <c r="E38" t="s">
        <v>72</v>
      </c>
      <c r="F38" s="7">
        <v>908</v>
      </c>
      <c r="G38" s="7">
        <v>726</v>
      </c>
      <c r="H38" s="7">
        <v>726</v>
      </c>
      <c r="I38" s="7">
        <v>726</v>
      </c>
      <c r="J38" s="7">
        <v>182</v>
      </c>
      <c r="K38" s="7">
        <f>Table10[[#This Row],[2020 PRELIM]]-Table10[[#This Row],[2019 ORIG BUD]]</f>
        <v>-544</v>
      </c>
    </row>
    <row r="39" spans="1:11" x14ac:dyDescent="0.25">
      <c r="A39" t="s">
        <v>704</v>
      </c>
      <c r="B39" t="s">
        <v>127</v>
      </c>
      <c r="C39" t="s">
        <v>706</v>
      </c>
      <c r="D39" t="s">
        <v>8</v>
      </c>
      <c r="E39" t="s">
        <v>72</v>
      </c>
      <c r="F39" s="7">
        <v>713</v>
      </c>
      <c r="G39" s="7">
        <v>891</v>
      </c>
      <c r="H39" s="7">
        <v>1158</v>
      </c>
      <c r="I39" s="7">
        <v>891</v>
      </c>
      <c r="J39" s="7">
        <v>1738</v>
      </c>
      <c r="K39" s="7">
        <f>Table10[[#This Row],[2020 PRELIM]]-Table10[[#This Row],[2019 ORIG BUD]]</f>
        <v>847</v>
      </c>
    </row>
    <row r="40" spans="1:11" x14ac:dyDescent="0.25">
      <c r="A40" t="s">
        <v>704</v>
      </c>
      <c r="B40" t="s">
        <v>129</v>
      </c>
      <c r="C40" t="s">
        <v>705</v>
      </c>
      <c r="D40" t="s">
        <v>8</v>
      </c>
      <c r="E40" t="s">
        <v>72</v>
      </c>
      <c r="F40" s="7">
        <v>453</v>
      </c>
      <c r="G40" s="7">
        <v>479</v>
      </c>
      <c r="H40" s="7">
        <v>479</v>
      </c>
      <c r="I40" s="7">
        <v>479</v>
      </c>
      <c r="J40" s="7">
        <v>0</v>
      </c>
      <c r="K40" s="7">
        <f>Table10[[#This Row],[2020 PRELIM]]-Table10[[#This Row],[2019 ORIG BUD]]</f>
        <v>-479</v>
      </c>
    </row>
    <row r="41" spans="1:11" x14ac:dyDescent="0.25">
      <c r="A41" t="s">
        <v>704</v>
      </c>
      <c r="B41" t="s">
        <v>131</v>
      </c>
      <c r="C41" t="s">
        <v>703</v>
      </c>
      <c r="D41" t="s">
        <v>8</v>
      </c>
      <c r="E41" t="s">
        <v>72</v>
      </c>
      <c r="F41" s="7">
        <v>0</v>
      </c>
      <c r="G41" s="7">
        <v>3753</v>
      </c>
      <c r="H41" s="7">
        <v>3753</v>
      </c>
      <c r="I41" s="7">
        <v>3753</v>
      </c>
      <c r="J41" s="7">
        <v>2186</v>
      </c>
      <c r="K41" s="7">
        <f>Table10[[#This Row],[2020 PRELIM]]-Table10[[#This Row],[2019 ORIG BUD]]</f>
        <v>-1567</v>
      </c>
    </row>
    <row r="42" spans="1:11" s="1" customFormat="1" x14ac:dyDescent="0.25">
      <c r="C42" s="1" t="s">
        <v>1259</v>
      </c>
      <c r="F42" s="6">
        <f>SUBTOTAL(109,F34:F41)</f>
        <v>7079.98</v>
      </c>
      <c r="G42" s="6">
        <f t="shared" ref="G42:J42" si="5">SUBTOTAL(109,G34:G41)</f>
        <v>11543</v>
      </c>
      <c r="H42" s="6">
        <f t="shared" si="5"/>
        <v>11810</v>
      </c>
      <c r="I42" s="6">
        <f t="shared" si="5"/>
        <v>11543</v>
      </c>
      <c r="J42" s="6">
        <f t="shared" si="5"/>
        <v>14593</v>
      </c>
      <c r="K42" s="6">
        <f>Table10[[#This Row],[2020 PRELIM]]-Table10[[#This Row],[2019 ORIG BUD]]</f>
        <v>3050</v>
      </c>
    </row>
    <row r="43" spans="1:11" x14ac:dyDescent="0.25">
      <c r="F43" s="16">
        <f>F42+F32+F24+F15+F11</f>
        <v>409481.18999999994</v>
      </c>
      <c r="G43" s="16">
        <f t="shared" ref="G43:K43" si="6">G42+G32+G24+G15+G11</f>
        <v>346738</v>
      </c>
      <c r="H43" s="16">
        <f t="shared" si="6"/>
        <v>347005</v>
      </c>
      <c r="I43" s="16">
        <f t="shared" si="6"/>
        <v>346738</v>
      </c>
      <c r="J43" s="16">
        <f t="shared" si="6"/>
        <v>354862</v>
      </c>
      <c r="K43" s="16">
        <f t="shared" si="6"/>
        <v>8124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workbookViewId="0">
      <selection activeCell="M33" sqref="M33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2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</row>
    <row r="2" spans="1:11" x14ac:dyDescent="0.25">
      <c r="A2" t="s">
        <v>773</v>
      </c>
      <c r="B2" t="s">
        <v>781</v>
      </c>
      <c r="C2" t="s">
        <v>780</v>
      </c>
      <c r="D2" t="s">
        <v>8</v>
      </c>
      <c r="E2" t="s">
        <v>9</v>
      </c>
      <c r="F2" s="7">
        <v>22.68</v>
      </c>
      <c r="G2" s="7">
        <v>125</v>
      </c>
      <c r="H2" s="7">
        <v>125</v>
      </c>
      <c r="I2" s="7">
        <v>125</v>
      </c>
      <c r="J2" s="7">
        <v>125</v>
      </c>
      <c r="K2" s="7">
        <f>Table11[[#This Row],[2020 PRELIM]]-Table11[[#This Row],[2019 ORIG BUD]]</f>
        <v>0</v>
      </c>
    </row>
    <row r="3" spans="1:11" x14ac:dyDescent="0.25">
      <c r="A3" t="s">
        <v>773</v>
      </c>
      <c r="B3" t="s">
        <v>779</v>
      </c>
      <c r="C3" t="s">
        <v>778</v>
      </c>
      <c r="D3" t="s">
        <v>8</v>
      </c>
      <c r="E3" t="s">
        <v>9</v>
      </c>
      <c r="F3" s="7">
        <v>3422.64</v>
      </c>
      <c r="G3" s="7">
        <v>0</v>
      </c>
      <c r="H3" s="7">
        <v>0</v>
      </c>
      <c r="I3" s="7">
        <v>0</v>
      </c>
      <c r="J3" s="7">
        <v>0</v>
      </c>
      <c r="K3" s="7">
        <f>Table11[[#This Row],[2020 PRELIM]]-Table11[[#This Row],[2019 ORIG BUD]]</f>
        <v>0</v>
      </c>
    </row>
    <row r="4" spans="1:11" x14ac:dyDescent="0.25">
      <c r="A4" t="s">
        <v>773</v>
      </c>
      <c r="B4" t="s">
        <v>777</v>
      </c>
      <c r="C4" t="s">
        <v>776</v>
      </c>
      <c r="D4" t="s">
        <v>8</v>
      </c>
      <c r="E4" t="s">
        <v>9</v>
      </c>
      <c r="F4" s="7">
        <v>7080.96</v>
      </c>
      <c r="G4" s="7">
        <v>13000</v>
      </c>
      <c r="H4" s="7">
        <v>13000</v>
      </c>
      <c r="I4" s="7">
        <v>13000</v>
      </c>
      <c r="J4" s="7">
        <v>13000</v>
      </c>
      <c r="K4" s="7">
        <f>Table11[[#This Row],[2020 PRELIM]]-Table11[[#This Row],[2019 ORIG BUD]]</f>
        <v>0</v>
      </c>
    </row>
    <row r="5" spans="1:11" x14ac:dyDescent="0.25">
      <c r="A5" t="s">
        <v>773</v>
      </c>
      <c r="B5" t="s">
        <v>570</v>
      </c>
      <c r="C5" t="s">
        <v>775</v>
      </c>
      <c r="D5" t="s">
        <v>8</v>
      </c>
      <c r="E5" t="s">
        <v>9</v>
      </c>
      <c r="F5" s="7">
        <v>0</v>
      </c>
      <c r="G5" s="7">
        <v>1100</v>
      </c>
      <c r="H5" s="7">
        <v>1100</v>
      </c>
      <c r="I5" s="7">
        <v>1100</v>
      </c>
      <c r="J5" s="7">
        <v>1100</v>
      </c>
      <c r="K5" s="7">
        <f>Table11[[#This Row],[2020 PRELIM]]-Table11[[#This Row],[2019 ORIG BUD]]</f>
        <v>0</v>
      </c>
    </row>
    <row r="6" spans="1:11" x14ac:dyDescent="0.25">
      <c r="A6" t="s">
        <v>773</v>
      </c>
      <c r="B6" t="s">
        <v>38</v>
      </c>
      <c r="C6" t="s">
        <v>774</v>
      </c>
      <c r="D6" t="s">
        <v>8</v>
      </c>
      <c r="E6" t="s">
        <v>9</v>
      </c>
      <c r="F6" s="7">
        <v>6277.95</v>
      </c>
      <c r="G6" s="7">
        <v>10000</v>
      </c>
      <c r="H6" s="7">
        <v>10000</v>
      </c>
      <c r="I6" s="7">
        <v>10000</v>
      </c>
      <c r="J6" s="7">
        <v>10000</v>
      </c>
      <c r="K6" s="7">
        <f>Table11[[#This Row],[2020 PRELIM]]-Table11[[#This Row],[2019 ORIG BUD]]</f>
        <v>0</v>
      </c>
    </row>
    <row r="7" spans="1:11" x14ac:dyDescent="0.25">
      <c r="A7" t="s">
        <v>773</v>
      </c>
      <c r="B7" t="s">
        <v>48</v>
      </c>
      <c r="C7" t="s">
        <v>49</v>
      </c>
      <c r="D7" t="s">
        <v>8</v>
      </c>
      <c r="E7" t="s">
        <v>9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f>Table11[[#This Row],[2020 PRELIM]]-Table11[[#This Row],[2019 ORIG BUD]]</f>
        <v>0</v>
      </c>
    </row>
    <row r="8" spans="1:11" x14ac:dyDescent="0.25">
      <c r="A8" t="s">
        <v>773</v>
      </c>
      <c r="B8" t="s">
        <v>50</v>
      </c>
      <c r="C8" t="s">
        <v>772</v>
      </c>
      <c r="D8" t="s">
        <v>8</v>
      </c>
      <c r="E8" t="s">
        <v>9</v>
      </c>
      <c r="F8" s="7">
        <v>13.45</v>
      </c>
      <c r="G8" s="7">
        <v>0</v>
      </c>
      <c r="H8" s="7">
        <v>0</v>
      </c>
      <c r="I8" s="7">
        <v>0</v>
      </c>
      <c r="J8" s="7">
        <v>0</v>
      </c>
      <c r="K8" s="7">
        <f>Table11[[#This Row],[2020 PRELIM]]-Table11[[#This Row],[2019 ORIG BUD]]</f>
        <v>0</v>
      </c>
    </row>
    <row r="9" spans="1:11" x14ac:dyDescent="0.25">
      <c r="C9" t="s">
        <v>1247</v>
      </c>
      <c r="F9" s="15">
        <f t="shared" ref="F9:J9" si="0">SUBTOTAL(109,F2:F8)</f>
        <v>16817.68</v>
      </c>
      <c r="G9" s="15">
        <f t="shared" si="0"/>
        <v>24225</v>
      </c>
      <c r="H9" s="15">
        <f t="shared" si="0"/>
        <v>24225</v>
      </c>
      <c r="I9" s="15">
        <f t="shared" si="0"/>
        <v>24225</v>
      </c>
      <c r="J9" s="15">
        <f t="shared" si="0"/>
        <v>24225</v>
      </c>
      <c r="K9" s="10"/>
    </row>
    <row r="11" spans="1:1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6" t="s">
        <v>395</v>
      </c>
      <c r="G11" s="6" t="s">
        <v>392</v>
      </c>
      <c r="H11" s="6" t="s">
        <v>393</v>
      </c>
      <c r="I11" s="6" t="s">
        <v>394</v>
      </c>
      <c r="J11" s="6" t="s">
        <v>396</v>
      </c>
      <c r="K11" s="6" t="s">
        <v>1245</v>
      </c>
    </row>
    <row r="12" spans="1:11" x14ac:dyDescent="0.25">
      <c r="A12" t="s">
        <v>743</v>
      </c>
      <c r="B12" t="s">
        <v>70</v>
      </c>
      <c r="C12" t="s">
        <v>771</v>
      </c>
      <c r="D12" t="s">
        <v>8</v>
      </c>
      <c r="E12" t="s">
        <v>72</v>
      </c>
      <c r="F12" s="7">
        <v>59581.440000000002</v>
      </c>
      <c r="G12" s="7">
        <v>69300</v>
      </c>
      <c r="H12" s="7">
        <v>69300</v>
      </c>
      <c r="I12" s="7">
        <v>69300</v>
      </c>
      <c r="J12" s="7">
        <v>67603</v>
      </c>
      <c r="K12" s="7">
        <f t="shared" ref="K12:K55" si="1">SUBTOTAL(109,K10:K11)</f>
        <v>0</v>
      </c>
    </row>
    <row r="13" spans="1:11" x14ac:dyDescent="0.25">
      <c r="A13" t="s">
        <v>743</v>
      </c>
      <c r="B13" t="s">
        <v>197</v>
      </c>
      <c r="C13" t="s">
        <v>770</v>
      </c>
      <c r="D13" t="s">
        <v>8</v>
      </c>
      <c r="E13" t="s">
        <v>72</v>
      </c>
      <c r="F13" s="7">
        <v>0</v>
      </c>
      <c r="G13" s="7">
        <v>0</v>
      </c>
      <c r="H13" s="7">
        <v>0</v>
      </c>
      <c r="I13" s="7">
        <v>0</v>
      </c>
      <c r="J13" s="7">
        <v>800</v>
      </c>
      <c r="K13" s="7">
        <f t="shared" si="1"/>
        <v>0</v>
      </c>
    </row>
    <row r="14" spans="1:11" s="1" customFormat="1" x14ac:dyDescent="0.25">
      <c r="C14" s="1" t="s">
        <v>1254</v>
      </c>
      <c r="F14" s="6">
        <f t="shared" ref="F14:K14" si="2">SUBTOTAL(109,F12:F13)</f>
        <v>59581.440000000002</v>
      </c>
      <c r="G14" s="6">
        <f t="shared" si="2"/>
        <v>69300</v>
      </c>
      <c r="H14" s="6">
        <f t="shared" si="2"/>
        <v>69300</v>
      </c>
      <c r="I14" s="6">
        <f t="shared" si="2"/>
        <v>69300</v>
      </c>
      <c r="J14" s="6">
        <f t="shared" si="2"/>
        <v>68403</v>
      </c>
      <c r="K14" s="6">
        <f t="shared" si="1"/>
        <v>0</v>
      </c>
    </row>
    <row r="15" spans="1:11" x14ac:dyDescent="0.25">
      <c r="K15" s="7">
        <f t="shared" si="1"/>
        <v>0</v>
      </c>
    </row>
    <row r="16" spans="1:11" x14ac:dyDescent="0.25">
      <c r="A16" t="s">
        <v>743</v>
      </c>
      <c r="B16" t="s">
        <v>169</v>
      </c>
      <c r="C16" t="s">
        <v>170</v>
      </c>
      <c r="D16" t="s">
        <v>8</v>
      </c>
      <c r="E16" t="s">
        <v>72</v>
      </c>
      <c r="F16" s="7">
        <v>15294.89</v>
      </c>
      <c r="G16" s="7">
        <v>0</v>
      </c>
      <c r="H16" s="7">
        <v>0</v>
      </c>
      <c r="I16" s="7">
        <v>0</v>
      </c>
      <c r="J16" s="7">
        <v>0</v>
      </c>
      <c r="K16" s="7">
        <f t="shared" si="1"/>
        <v>0</v>
      </c>
    </row>
    <row r="17" spans="1:11" x14ac:dyDescent="0.25">
      <c r="A17" t="s">
        <v>743</v>
      </c>
      <c r="B17" t="s">
        <v>75</v>
      </c>
      <c r="C17" t="s">
        <v>769</v>
      </c>
      <c r="D17" t="s">
        <v>8</v>
      </c>
      <c r="E17" t="s">
        <v>72</v>
      </c>
      <c r="F17" s="7">
        <v>314.82</v>
      </c>
      <c r="G17" s="7">
        <v>320</v>
      </c>
      <c r="H17" s="7">
        <v>320</v>
      </c>
      <c r="I17" s="7">
        <v>320</v>
      </c>
      <c r="J17" s="7">
        <v>373</v>
      </c>
      <c r="K17" s="7">
        <f t="shared" si="1"/>
        <v>0</v>
      </c>
    </row>
    <row r="18" spans="1:11" x14ac:dyDescent="0.25">
      <c r="A18" t="s">
        <v>743</v>
      </c>
      <c r="B18" t="s">
        <v>77</v>
      </c>
      <c r="C18" t="s">
        <v>768</v>
      </c>
      <c r="D18" t="s">
        <v>8</v>
      </c>
      <c r="E18" t="s">
        <v>72</v>
      </c>
      <c r="F18" s="7">
        <v>5401.93</v>
      </c>
      <c r="G18" s="7">
        <v>5301</v>
      </c>
      <c r="H18" s="7">
        <v>5301</v>
      </c>
      <c r="I18" s="7">
        <v>5301</v>
      </c>
      <c r="J18" s="7">
        <v>5172</v>
      </c>
      <c r="K18" s="7">
        <f t="shared" si="1"/>
        <v>0</v>
      </c>
    </row>
    <row r="19" spans="1:11" x14ac:dyDescent="0.25">
      <c r="A19" t="s">
        <v>743</v>
      </c>
      <c r="B19" t="s">
        <v>79</v>
      </c>
      <c r="C19" t="s">
        <v>80</v>
      </c>
      <c r="D19" t="s">
        <v>8</v>
      </c>
      <c r="E19" t="s">
        <v>72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 t="shared" si="1"/>
        <v>0</v>
      </c>
    </row>
    <row r="20" spans="1:11" x14ac:dyDescent="0.25">
      <c r="A20" t="s">
        <v>743</v>
      </c>
      <c r="B20" t="s">
        <v>81</v>
      </c>
      <c r="C20" t="s">
        <v>767</v>
      </c>
      <c r="D20" t="s">
        <v>8</v>
      </c>
      <c r="E20" t="s">
        <v>72</v>
      </c>
      <c r="F20" s="7">
        <v>7586.55</v>
      </c>
      <c r="G20" s="7">
        <v>8676</v>
      </c>
      <c r="H20" s="7">
        <v>8676</v>
      </c>
      <c r="I20" s="7">
        <v>8676</v>
      </c>
      <c r="J20" s="7">
        <v>8572</v>
      </c>
      <c r="K20" s="7">
        <f t="shared" si="1"/>
        <v>0</v>
      </c>
    </row>
    <row r="21" spans="1:11" x14ac:dyDescent="0.25">
      <c r="A21" t="s">
        <v>743</v>
      </c>
      <c r="B21" t="s">
        <v>83</v>
      </c>
      <c r="C21" t="s">
        <v>766</v>
      </c>
      <c r="D21" t="s">
        <v>8</v>
      </c>
      <c r="E21" t="s">
        <v>72</v>
      </c>
      <c r="F21" s="7">
        <v>10435.48</v>
      </c>
      <c r="G21" s="7">
        <v>8832</v>
      </c>
      <c r="H21" s="7">
        <v>22332</v>
      </c>
      <c r="I21" s="7">
        <v>8832</v>
      </c>
      <c r="J21" s="7">
        <v>22342</v>
      </c>
      <c r="K21" s="7">
        <f t="shared" si="1"/>
        <v>0</v>
      </c>
    </row>
    <row r="22" spans="1:11" x14ac:dyDescent="0.25">
      <c r="A22" t="s">
        <v>743</v>
      </c>
      <c r="B22" t="s">
        <v>85</v>
      </c>
      <c r="C22" t="s">
        <v>765</v>
      </c>
      <c r="D22" t="s">
        <v>8</v>
      </c>
      <c r="E22" t="s">
        <v>72</v>
      </c>
      <c r="F22" s="7">
        <v>44</v>
      </c>
      <c r="G22" s="7">
        <v>53</v>
      </c>
      <c r="H22" s="7">
        <v>53</v>
      </c>
      <c r="I22" s="7">
        <v>53</v>
      </c>
      <c r="J22" s="7">
        <v>53</v>
      </c>
      <c r="K22" s="7">
        <f t="shared" si="1"/>
        <v>0</v>
      </c>
    </row>
    <row r="23" spans="1:11" x14ac:dyDescent="0.25">
      <c r="A23" t="s">
        <v>743</v>
      </c>
      <c r="B23" t="s">
        <v>89</v>
      </c>
      <c r="C23" t="s">
        <v>764</v>
      </c>
      <c r="D23" t="s">
        <v>8</v>
      </c>
      <c r="E23" t="s">
        <v>72</v>
      </c>
      <c r="F23" s="7">
        <v>7.97</v>
      </c>
      <c r="G23" s="7">
        <v>0</v>
      </c>
      <c r="H23" s="7">
        <v>0</v>
      </c>
      <c r="I23" s="7">
        <v>0</v>
      </c>
      <c r="J23" s="7">
        <v>99</v>
      </c>
      <c r="K23" s="7">
        <f t="shared" si="1"/>
        <v>0</v>
      </c>
    </row>
    <row r="24" spans="1:11" s="1" customFormat="1" x14ac:dyDescent="0.25">
      <c r="C24" s="1" t="s">
        <v>1252</v>
      </c>
      <c r="F24" s="6">
        <f>SUBTOTAL(109,F16:F23)</f>
        <v>39085.64</v>
      </c>
      <c r="G24" s="6">
        <f t="shared" ref="G24:K24" si="3">SUBTOTAL(109,G16:G23)</f>
        <v>23182</v>
      </c>
      <c r="H24" s="6">
        <f t="shared" si="3"/>
        <v>36682</v>
      </c>
      <c r="I24" s="6">
        <f t="shared" si="3"/>
        <v>23182</v>
      </c>
      <c r="J24" s="6">
        <f t="shared" si="3"/>
        <v>36611</v>
      </c>
      <c r="K24" s="6">
        <f t="shared" si="3"/>
        <v>0</v>
      </c>
    </row>
    <row r="25" spans="1:11" x14ac:dyDescent="0.25">
      <c r="K25" s="7">
        <f t="shared" si="1"/>
        <v>0</v>
      </c>
    </row>
    <row r="26" spans="1:11" x14ac:dyDescent="0.25">
      <c r="A26" t="s">
        <v>743</v>
      </c>
      <c r="B26" t="s">
        <v>91</v>
      </c>
      <c r="C26" t="s">
        <v>763</v>
      </c>
      <c r="D26" t="s">
        <v>8</v>
      </c>
      <c r="E26" t="s">
        <v>72</v>
      </c>
      <c r="F26" s="7">
        <v>763.56</v>
      </c>
      <c r="G26" s="7">
        <v>5000</v>
      </c>
      <c r="H26" s="7">
        <v>5000</v>
      </c>
      <c r="I26" s="7">
        <v>5000</v>
      </c>
      <c r="J26" s="7">
        <v>5000</v>
      </c>
      <c r="K26" s="7">
        <f t="shared" si="1"/>
        <v>0</v>
      </c>
    </row>
    <row r="27" spans="1:11" x14ac:dyDescent="0.25">
      <c r="A27" t="s">
        <v>743</v>
      </c>
      <c r="B27" t="s">
        <v>762</v>
      </c>
      <c r="C27" t="s">
        <v>761</v>
      </c>
      <c r="D27" t="s">
        <v>8</v>
      </c>
      <c r="E27" t="s">
        <v>72</v>
      </c>
      <c r="F27" s="7">
        <v>45.3</v>
      </c>
      <c r="G27" s="7">
        <v>100</v>
      </c>
      <c r="H27" s="7">
        <v>100</v>
      </c>
      <c r="I27" s="7">
        <v>100</v>
      </c>
      <c r="J27" s="7">
        <v>100</v>
      </c>
      <c r="K27" s="7">
        <f t="shared" si="1"/>
        <v>0</v>
      </c>
    </row>
    <row r="28" spans="1:11" x14ac:dyDescent="0.25">
      <c r="A28" t="s">
        <v>743</v>
      </c>
      <c r="B28" t="s">
        <v>93</v>
      </c>
      <c r="C28" t="s">
        <v>760</v>
      </c>
      <c r="D28" t="s">
        <v>8</v>
      </c>
      <c r="E28" t="s">
        <v>72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 t="shared" si="1"/>
        <v>0</v>
      </c>
    </row>
    <row r="29" spans="1:11" s="1" customFormat="1" x14ac:dyDescent="0.25">
      <c r="C29" s="1" t="s">
        <v>1251</v>
      </c>
      <c r="F29" s="6">
        <f>SUBTOTAL(109,F26:F28)</f>
        <v>808.8599999999999</v>
      </c>
      <c r="G29" s="6">
        <f t="shared" ref="G29:K29" si="4">SUBTOTAL(109,G26:G28)</f>
        <v>5100</v>
      </c>
      <c r="H29" s="6">
        <f t="shared" si="4"/>
        <v>5100</v>
      </c>
      <c r="I29" s="6">
        <f t="shared" si="4"/>
        <v>5100</v>
      </c>
      <c r="J29" s="6">
        <f t="shared" si="4"/>
        <v>5100</v>
      </c>
      <c r="K29" s="6">
        <f t="shared" si="4"/>
        <v>0</v>
      </c>
    </row>
    <row r="30" spans="1:11" x14ac:dyDescent="0.25">
      <c r="K30" s="7">
        <f t="shared" si="1"/>
        <v>0</v>
      </c>
    </row>
    <row r="31" spans="1:11" x14ac:dyDescent="0.25">
      <c r="A31" t="s">
        <v>743</v>
      </c>
      <c r="B31" t="s">
        <v>95</v>
      </c>
      <c r="C31" t="s">
        <v>759</v>
      </c>
      <c r="D31" t="s">
        <v>8</v>
      </c>
      <c r="E31" t="s">
        <v>72</v>
      </c>
      <c r="F31" s="7">
        <v>15775.27</v>
      </c>
      <c r="G31" s="7">
        <v>250</v>
      </c>
      <c r="H31" s="7">
        <v>250</v>
      </c>
      <c r="I31" s="7">
        <v>64251</v>
      </c>
      <c r="J31" s="7">
        <v>59601</v>
      </c>
      <c r="K31" s="7">
        <f t="shared" si="1"/>
        <v>0</v>
      </c>
    </row>
    <row r="32" spans="1:11" s="1" customFormat="1" x14ac:dyDescent="0.25">
      <c r="C32" s="1" t="s">
        <v>1279</v>
      </c>
      <c r="F32" s="6">
        <f>SUBTOTAL(109,F31)</f>
        <v>15775.27</v>
      </c>
      <c r="G32" s="6">
        <f t="shared" ref="G32:K32" si="5">SUBTOTAL(109,G31)</f>
        <v>250</v>
      </c>
      <c r="H32" s="6">
        <f t="shared" si="5"/>
        <v>250</v>
      </c>
      <c r="I32" s="6">
        <f t="shared" si="5"/>
        <v>64251</v>
      </c>
      <c r="J32" s="6">
        <f t="shared" si="5"/>
        <v>59601</v>
      </c>
      <c r="K32" s="6">
        <f t="shared" si="5"/>
        <v>0</v>
      </c>
    </row>
    <row r="33" spans="1:11" x14ac:dyDescent="0.25">
      <c r="K33" s="7">
        <f t="shared" si="1"/>
        <v>0</v>
      </c>
    </row>
    <row r="34" spans="1:11" x14ac:dyDescent="0.25">
      <c r="A34" t="s">
        <v>743</v>
      </c>
      <c r="B34" t="s">
        <v>97</v>
      </c>
      <c r="C34" t="s">
        <v>98</v>
      </c>
      <c r="D34" t="s">
        <v>8</v>
      </c>
      <c r="E34" t="s">
        <v>72</v>
      </c>
      <c r="F34" s="7">
        <v>859.68</v>
      </c>
      <c r="G34" s="7">
        <v>770</v>
      </c>
      <c r="H34" s="7">
        <v>770</v>
      </c>
      <c r="I34" s="7">
        <v>770</v>
      </c>
      <c r="J34" s="7">
        <v>770</v>
      </c>
      <c r="K34" s="7">
        <f t="shared" si="1"/>
        <v>0</v>
      </c>
    </row>
    <row r="35" spans="1:11" x14ac:dyDescent="0.25">
      <c r="A35" t="s">
        <v>743</v>
      </c>
      <c r="B35" t="s">
        <v>546</v>
      </c>
      <c r="C35" t="s">
        <v>758</v>
      </c>
      <c r="D35" t="s">
        <v>8</v>
      </c>
      <c r="E35" t="s">
        <v>72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 t="shared" si="1"/>
        <v>0</v>
      </c>
    </row>
    <row r="36" spans="1:11" x14ac:dyDescent="0.25">
      <c r="A36" t="s">
        <v>743</v>
      </c>
      <c r="B36" t="s">
        <v>99</v>
      </c>
      <c r="C36" t="s">
        <v>757</v>
      </c>
      <c r="D36" t="s">
        <v>8</v>
      </c>
      <c r="E36" t="s">
        <v>72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 t="shared" si="1"/>
        <v>0</v>
      </c>
    </row>
    <row r="37" spans="1:11" x14ac:dyDescent="0.25">
      <c r="A37" t="s">
        <v>743</v>
      </c>
      <c r="B37" t="s">
        <v>101</v>
      </c>
      <c r="C37" t="s">
        <v>756</v>
      </c>
      <c r="D37" t="s">
        <v>8</v>
      </c>
      <c r="E37" t="s">
        <v>72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f t="shared" si="1"/>
        <v>0</v>
      </c>
    </row>
    <row r="38" spans="1:11" x14ac:dyDescent="0.25">
      <c r="A38" t="s">
        <v>743</v>
      </c>
      <c r="B38" t="s">
        <v>103</v>
      </c>
      <c r="C38" t="s">
        <v>755</v>
      </c>
      <c r="D38" t="s">
        <v>8</v>
      </c>
      <c r="E38" t="s">
        <v>72</v>
      </c>
      <c r="F38" s="7">
        <v>77.849999999999994</v>
      </c>
      <c r="G38" s="7">
        <v>0</v>
      </c>
      <c r="H38" s="7">
        <v>0</v>
      </c>
      <c r="I38" s="7">
        <v>0</v>
      </c>
      <c r="J38" s="7">
        <v>0</v>
      </c>
      <c r="K38" s="7">
        <f t="shared" si="1"/>
        <v>0</v>
      </c>
    </row>
    <row r="39" spans="1:11" x14ac:dyDescent="0.25">
      <c r="A39" t="s">
        <v>743</v>
      </c>
      <c r="B39" t="s">
        <v>107</v>
      </c>
      <c r="C39" t="s">
        <v>754</v>
      </c>
      <c r="D39" t="s">
        <v>8</v>
      </c>
      <c r="E39" t="s">
        <v>72</v>
      </c>
      <c r="F39" s="7">
        <v>965.49</v>
      </c>
      <c r="G39" s="7">
        <v>1160</v>
      </c>
      <c r="H39" s="7">
        <v>1160</v>
      </c>
      <c r="I39" s="7">
        <v>1160</v>
      </c>
      <c r="J39" s="7">
        <v>1160</v>
      </c>
      <c r="K39" s="7">
        <f t="shared" si="1"/>
        <v>0</v>
      </c>
    </row>
    <row r="40" spans="1:11" x14ac:dyDescent="0.25">
      <c r="A40" t="s">
        <v>743</v>
      </c>
      <c r="B40" t="s">
        <v>109</v>
      </c>
      <c r="C40" t="s">
        <v>753</v>
      </c>
      <c r="D40" t="s">
        <v>8</v>
      </c>
      <c r="E40" t="s">
        <v>72</v>
      </c>
      <c r="F40" s="7">
        <v>91.5</v>
      </c>
      <c r="G40" s="7">
        <v>1250</v>
      </c>
      <c r="H40" s="7">
        <v>1250</v>
      </c>
      <c r="I40" s="7">
        <v>1250</v>
      </c>
      <c r="J40" s="7">
        <v>1250</v>
      </c>
      <c r="K40" s="7">
        <f t="shared" si="1"/>
        <v>0</v>
      </c>
    </row>
    <row r="41" spans="1:11" x14ac:dyDescent="0.25">
      <c r="A41" t="s">
        <v>743</v>
      </c>
      <c r="B41" t="s">
        <v>111</v>
      </c>
      <c r="C41" t="s">
        <v>752</v>
      </c>
      <c r="D41" t="s">
        <v>8</v>
      </c>
      <c r="E41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 t="shared" si="1"/>
        <v>0</v>
      </c>
    </row>
    <row r="42" spans="1:11" x14ac:dyDescent="0.25">
      <c r="A42" t="s">
        <v>743</v>
      </c>
      <c r="B42" t="s">
        <v>113</v>
      </c>
      <c r="C42" t="s">
        <v>751</v>
      </c>
      <c r="D42" t="s">
        <v>8</v>
      </c>
      <c r="E42" t="s">
        <v>72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f t="shared" si="1"/>
        <v>0</v>
      </c>
    </row>
    <row r="43" spans="1:11" x14ac:dyDescent="0.25">
      <c r="A43" t="s">
        <v>743</v>
      </c>
      <c r="B43" t="s">
        <v>322</v>
      </c>
      <c r="C43" t="s">
        <v>323</v>
      </c>
      <c r="D43" t="s">
        <v>8</v>
      </c>
      <c r="E43" t="s">
        <v>72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 t="shared" si="1"/>
        <v>0</v>
      </c>
    </row>
    <row r="44" spans="1:11" x14ac:dyDescent="0.25">
      <c r="A44" t="s">
        <v>743</v>
      </c>
      <c r="B44" t="s">
        <v>115</v>
      </c>
      <c r="C44" t="s">
        <v>750</v>
      </c>
      <c r="D44" t="s">
        <v>8</v>
      </c>
      <c r="E44" t="s">
        <v>72</v>
      </c>
      <c r="F44" s="7">
        <v>36809.08</v>
      </c>
      <c r="G44" s="7">
        <v>64251</v>
      </c>
      <c r="H44" s="7">
        <v>64251</v>
      </c>
      <c r="I44" s="7">
        <v>0</v>
      </c>
      <c r="J44" s="7">
        <v>0</v>
      </c>
      <c r="K44" s="7">
        <f t="shared" si="1"/>
        <v>0</v>
      </c>
    </row>
    <row r="45" spans="1:11" s="1" customFormat="1" x14ac:dyDescent="0.25">
      <c r="C45" s="1" t="s">
        <v>1261</v>
      </c>
      <c r="F45" s="6">
        <f>SUBTOTAL(109,F34:F44)</f>
        <v>38803.599999999999</v>
      </c>
      <c r="G45" s="6">
        <f t="shared" ref="G45:K45" si="6">SUBTOTAL(109,G34:G44)</f>
        <v>67431</v>
      </c>
      <c r="H45" s="6">
        <f t="shared" si="6"/>
        <v>67431</v>
      </c>
      <c r="I45" s="6">
        <f t="shared" si="6"/>
        <v>3180</v>
      </c>
      <c r="J45" s="6">
        <f t="shared" si="6"/>
        <v>3180</v>
      </c>
      <c r="K45" s="6">
        <f t="shared" si="6"/>
        <v>0</v>
      </c>
    </row>
    <row r="46" spans="1:11" x14ac:dyDescent="0.25">
      <c r="K46" s="7">
        <f t="shared" si="1"/>
        <v>0</v>
      </c>
    </row>
    <row r="47" spans="1:11" x14ac:dyDescent="0.25">
      <c r="A47" t="s">
        <v>743</v>
      </c>
      <c r="B47" t="s">
        <v>117</v>
      </c>
      <c r="C47" t="s">
        <v>749</v>
      </c>
      <c r="D47" t="s">
        <v>8</v>
      </c>
      <c r="E47" t="s">
        <v>72</v>
      </c>
      <c r="F47" s="7">
        <v>20676</v>
      </c>
      <c r="G47" s="7">
        <v>25632</v>
      </c>
      <c r="H47" s="7">
        <v>25632</v>
      </c>
      <c r="I47" s="7">
        <v>25632</v>
      </c>
      <c r="J47" s="7">
        <v>27766</v>
      </c>
      <c r="K47" s="7">
        <f t="shared" si="1"/>
        <v>0</v>
      </c>
    </row>
    <row r="48" spans="1:11" x14ac:dyDescent="0.25">
      <c r="A48" t="s">
        <v>743</v>
      </c>
      <c r="B48" t="s">
        <v>119</v>
      </c>
      <c r="C48" t="s">
        <v>748</v>
      </c>
      <c r="D48" t="s">
        <v>8</v>
      </c>
      <c r="E48" t="s">
        <v>72</v>
      </c>
      <c r="F48" s="7">
        <v>2419.7399999999998</v>
      </c>
      <c r="G48" s="7">
        <v>3175</v>
      </c>
      <c r="H48" s="7">
        <v>5065</v>
      </c>
      <c r="I48" s="7">
        <v>3175</v>
      </c>
      <c r="J48" s="7">
        <v>2340</v>
      </c>
      <c r="K48" s="7">
        <f t="shared" si="1"/>
        <v>0</v>
      </c>
    </row>
    <row r="49" spans="1:11" x14ac:dyDescent="0.25">
      <c r="A49" t="s">
        <v>743</v>
      </c>
      <c r="B49" t="s">
        <v>121</v>
      </c>
      <c r="C49" t="s">
        <v>747</v>
      </c>
      <c r="D49" t="s">
        <v>8</v>
      </c>
      <c r="E49" t="s">
        <v>72</v>
      </c>
      <c r="F49" s="7">
        <v>1980</v>
      </c>
      <c r="G49" s="7">
        <v>2064</v>
      </c>
      <c r="H49" s="7">
        <v>2064</v>
      </c>
      <c r="I49" s="7">
        <v>2064</v>
      </c>
      <c r="J49" s="7">
        <v>2220</v>
      </c>
      <c r="K49" s="7">
        <f t="shared" si="1"/>
        <v>0</v>
      </c>
    </row>
    <row r="50" spans="1:11" x14ac:dyDescent="0.25">
      <c r="A50" t="s">
        <v>743</v>
      </c>
      <c r="B50" t="s">
        <v>125</v>
      </c>
      <c r="C50" t="s">
        <v>746</v>
      </c>
      <c r="D50" t="s">
        <v>8</v>
      </c>
      <c r="E50" t="s">
        <v>72</v>
      </c>
      <c r="F50" s="7">
        <v>619</v>
      </c>
      <c r="G50" s="7">
        <v>620</v>
      </c>
      <c r="H50" s="7">
        <v>620</v>
      </c>
      <c r="I50" s="7">
        <v>620</v>
      </c>
      <c r="J50" s="7">
        <v>124</v>
      </c>
      <c r="K50" s="7">
        <f t="shared" si="1"/>
        <v>0</v>
      </c>
    </row>
    <row r="51" spans="1:11" x14ac:dyDescent="0.25">
      <c r="A51" t="s">
        <v>743</v>
      </c>
      <c r="B51" t="s">
        <v>127</v>
      </c>
      <c r="C51" t="s">
        <v>745</v>
      </c>
      <c r="D51" t="s">
        <v>8</v>
      </c>
      <c r="E51" t="s">
        <v>72</v>
      </c>
      <c r="F51" s="7">
        <v>486</v>
      </c>
      <c r="G51" s="7">
        <v>500</v>
      </c>
      <c r="H51" s="7">
        <v>650</v>
      </c>
      <c r="I51" s="7">
        <v>500</v>
      </c>
      <c r="J51" s="7">
        <v>1185</v>
      </c>
      <c r="K51" s="7">
        <f t="shared" si="1"/>
        <v>0</v>
      </c>
    </row>
    <row r="52" spans="1:11" x14ac:dyDescent="0.25">
      <c r="A52" t="s">
        <v>743</v>
      </c>
      <c r="B52" t="s">
        <v>129</v>
      </c>
      <c r="C52" t="s">
        <v>744</v>
      </c>
      <c r="D52" t="s">
        <v>8</v>
      </c>
      <c r="E52" t="s">
        <v>72</v>
      </c>
      <c r="F52" s="7">
        <v>203</v>
      </c>
      <c r="G52" s="7">
        <v>200</v>
      </c>
      <c r="H52" s="7">
        <v>200</v>
      </c>
      <c r="I52" s="7">
        <v>200</v>
      </c>
      <c r="J52" s="7">
        <v>0</v>
      </c>
      <c r="K52" s="7">
        <f t="shared" si="1"/>
        <v>0</v>
      </c>
    </row>
    <row r="53" spans="1:11" x14ac:dyDescent="0.25">
      <c r="A53" t="s">
        <v>743</v>
      </c>
      <c r="B53" t="s">
        <v>131</v>
      </c>
      <c r="C53" t="s">
        <v>742</v>
      </c>
      <c r="D53" t="s">
        <v>8</v>
      </c>
      <c r="E53" t="s">
        <v>72</v>
      </c>
      <c r="F53" s="7">
        <v>30640</v>
      </c>
      <c r="G53" s="7">
        <v>25689</v>
      </c>
      <c r="H53" s="7">
        <v>25689</v>
      </c>
      <c r="I53" s="7">
        <v>25689</v>
      </c>
      <c r="J53" s="7">
        <v>28895</v>
      </c>
      <c r="K53" s="7">
        <f t="shared" si="1"/>
        <v>0</v>
      </c>
    </row>
    <row r="54" spans="1:11" x14ac:dyDescent="0.25">
      <c r="A54" t="s">
        <v>741</v>
      </c>
      <c r="B54" t="s">
        <v>134</v>
      </c>
      <c r="C54" t="s">
        <v>740</v>
      </c>
      <c r="D54" t="s">
        <v>8</v>
      </c>
      <c r="E54" t="s">
        <v>72</v>
      </c>
      <c r="F54" s="7">
        <v>2750.2</v>
      </c>
      <c r="G54" s="7">
        <v>2000</v>
      </c>
      <c r="H54" s="7">
        <v>2000</v>
      </c>
      <c r="I54" s="7">
        <v>2000</v>
      </c>
      <c r="J54" s="7">
        <v>2880</v>
      </c>
      <c r="K54" s="7">
        <f t="shared" si="1"/>
        <v>0</v>
      </c>
    </row>
    <row r="55" spans="1:11" x14ac:dyDescent="0.25">
      <c r="A55" t="s">
        <v>739</v>
      </c>
      <c r="B55" t="s">
        <v>137</v>
      </c>
      <c r="C55" t="s">
        <v>738</v>
      </c>
      <c r="D55" t="s">
        <v>8</v>
      </c>
      <c r="E55" t="s">
        <v>72</v>
      </c>
      <c r="F55" s="7">
        <v>106.28</v>
      </c>
      <c r="G55" s="7">
        <v>0</v>
      </c>
      <c r="H55" s="7">
        <v>0</v>
      </c>
      <c r="I55" s="7">
        <v>0</v>
      </c>
      <c r="J55" s="7">
        <v>0</v>
      </c>
      <c r="K55" s="7">
        <f t="shared" si="1"/>
        <v>0</v>
      </c>
    </row>
    <row r="56" spans="1:11" s="1" customFormat="1" x14ac:dyDescent="0.25">
      <c r="C56" s="1" t="s">
        <v>1259</v>
      </c>
      <c r="F56" s="6">
        <f>SUBTOTAL(109,F47:F55)</f>
        <v>59880.219999999994</v>
      </c>
      <c r="G56" s="6">
        <f t="shared" ref="G56:K56" si="7">SUBTOTAL(109,G47:G55)</f>
        <v>59880</v>
      </c>
      <c r="H56" s="6">
        <f t="shared" si="7"/>
        <v>61920</v>
      </c>
      <c r="I56" s="6">
        <f t="shared" si="7"/>
        <v>59880</v>
      </c>
      <c r="J56" s="6">
        <f t="shared" si="7"/>
        <v>65410</v>
      </c>
      <c r="K56" s="6">
        <f t="shared" si="7"/>
        <v>0</v>
      </c>
    </row>
    <row r="57" spans="1:11" x14ac:dyDescent="0.25">
      <c r="C57" t="s">
        <v>1255</v>
      </c>
      <c r="F57" s="15">
        <f>F56+F45+F32+F29+F24+F14</f>
        <v>213935.03</v>
      </c>
      <c r="G57" s="15">
        <f t="shared" ref="G57:K57" si="8">G56+G45+G32+G29+G24+G14</f>
        <v>225143</v>
      </c>
      <c r="H57" s="15">
        <f t="shared" si="8"/>
        <v>240683</v>
      </c>
      <c r="I57" s="15">
        <f t="shared" si="8"/>
        <v>224893</v>
      </c>
      <c r="J57" s="15">
        <f t="shared" si="8"/>
        <v>238305</v>
      </c>
      <c r="K57" s="15">
        <f t="shared" si="8"/>
        <v>0</v>
      </c>
    </row>
  </sheetData>
  <sortState ref="A2:J42">
    <sortCondition descending="1" ref="E2:E42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O4" sqref="O4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4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</row>
    <row r="2" spans="1:11" x14ac:dyDescent="0.25">
      <c r="A2" t="s">
        <v>863</v>
      </c>
      <c r="B2" t="s">
        <v>582</v>
      </c>
      <c r="C2" t="s">
        <v>864</v>
      </c>
      <c r="D2" t="s">
        <v>8</v>
      </c>
      <c r="E2" t="s">
        <v>9</v>
      </c>
      <c r="F2" s="7">
        <v>1859.4</v>
      </c>
      <c r="G2" s="7">
        <v>2500</v>
      </c>
      <c r="H2" s="7">
        <v>2500</v>
      </c>
      <c r="I2" s="7">
        <v>1600</v>
      </c>
      <c r="J2" s="7">
        <v>1800</v>
      </c>
      <c r="K2" s="7">
        <f>Table14[[#This Row],[2020 PRELIM]]-Table14[[#This Row],[2019 ORIG BUD]]</f>
        <v>-700</v>
      </c>
    </row>
    <row r="3" spans="1:11" x14ac:dyDescent="0.25">
      <c r="A3" t="s">
        <v>863</v>
      </c>
      <c r="B3" t="s">
        <v>48</v>
      </c>
      <c r="C3" t="s">
        <v>49</v>
      </c>
      <c r="D3" t="s">
        <v>8</v>
      </c>
      <c r="E3" t="s">
        <v>9</v>
      </c>
      <c r="F3" s="7">
        <v>10.26</v>
      </c>
      <c r="G3" s="7">
        <v>0</v>
      </c>
      <c r="H3" s="7">
        <v>0</v>
      </c>
      <c r="I3" s="7">
        <v>0</v>
      </c>
      <c r="J3" s="7">
        <v>0</v>
      </c>
      <c r="K3" s="7">
        <f>Table14[[#This Row],[2020 PRELIM]]-Table14[[#This Row],[2019 ORIG BUD]]</f>
        <v>0</v>
      </c>
    </row>
    <row r="4" spans="1:11" x14ac:dyDescent="0.25">
      <c r="A4" t="s">
        <v>863</v>
      </c>
      <c r="B4" t="s">
        <v>50</v>
      </c>
      <c r="C4" t="s">
        <v>862</v>
      </c>
      <c r="D4" t="s">
        <v>8</v>
      </c>
      <c r="E4" t="s">
        <v>9</v>
      </c>
      <c r="F4" s="7">
        <v>61.29</v>
      </c>
      <c r="G4" s="7">
        <v>100</v>
      </c>
      <c r="H4" s="7">
        <v>100</v>
      </c>
      <c r="I4" s="7">
        <v>0</v>
      </c>
      <c r="J4" s="7">
        <v>0</v>
      </c>
      <c r="K4" s="7">
        <f>Table14[[#This Row],[2020 PRELIM]]-Table14[[#This Row],[2019 ORIG BUD]]</f>
        <v>-100</v>
      </c>
    </row>
    <row r="5" spans="1:11" x14ac:dyDescent="0.25">
      <c r="A5" t="s">
        <v>861</v>
      </c>
      <c r="B5" t="s">
        <v>860</v>
      </c>
      <c r="C5" t="s">
        <v>859</v>
      </c>
      <c r="D5" t="s">
        <v>8</v>
      </c>
      <c r="E5" t="s">
        <v>9</v>
      </c>
      <c r="F5" s="7">
        <v>28124</v>
      </c>
      <c r="G5" s="7">
        <v>15000</v>
      </c>
      <c r="H5" s="7">
        <v>15000</v>
      </c>
      <c r="I5" s="7">
        <v>22000</v>
      </c>
      <c r="J5" s="7">
        <v>22000</v>
      </c>
      <c r="K5" s="7">
        <f>Table14[[#This Row],[2020 PRELIM]]-Table14[[#This Row],[2019 ORIG BUD]]</f>
        <v>7000</v>
      </c>
    </row>
    <row r="6" spans="1:11" s="1" customFormat="1" x14ac:dyDescent="0.25">
      <c r="C6" s="1" t="s">
        <v>1247</v>
      </c>
      <c r="F6" s="6">
        <f t="shared" ref="F6:J6" si="0">SUBTOTAL(109,F2:F5)</f>
        <v>30054.95</v>
      </c>
      <c r="G6" s="6">
        <f t="shared" si="0"/>
        <v>17600</v>
      </c>
      <c r="H6" s="6">
        <f t="shared" si="0"/>
        <v>17600</v>
      </c>
      <c r="I6" s="6">
        <f t="shared" si="0"/>
        <v>23600</v>
      </c>
      <c r="J6" s="6">
        <f t="shared" si="0"/>
        <v>23800</v>
      </c>
      <c r="K6" s="7">
        <f>Table14[[#This Row],[2020 PRELIM]]-Table14[[#This Row],[2019 ORIG BUD]]</f>
        <v>6200</v>
      </c>
    </row>
    <row r="9" spans="1:1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6" t="s">
        <v>395</v>
      </c>
      <c r="G9" s="6" t="s">
        <v>392</v>
      </c>
      <c r="H9" s="6" t="s">
        <v>393</v>
      </c>
      <c r="I9" s="6" t="s">
        <v>394</v>
      </c>
      <c r="J9" s="6" t="s">
        <v>396</v>
      </c>
      <c r="K9" s="6" t="s">
        <v>1245</v>
      </c>
    </row>
    <row r="10" spans="1:11" x14ac:dyDescent="0.25">
      <c r="A10" t="s">
        <v>825</v>
      </c>
      <c r="B10" t="s">
        <v>70</v>
      </c>
      <c r="C10" t="s">
        <v>858</v>
      </c>
      <c r="D10" t="s">
        <v>8</v>
      </c>
      <c r="E10" t="s">
        <v>72</v>
      </c>
      <c r="F10" s="7">
        <v>814612.02</v>
      </c>
      <c r="G10" s="7">
        <v>908171</v>
      </c>
      <c r="H10" s="7">
        <v>908171</v>
      </c>
      <c r="I10" s="7">
        <v>860186</v>
      </c>
      <c r="J10" s="7">
        <v>891488</v>
      </c>
      <c r="K10" s="7">
        <f>Table13[[#This Row],[2020 PRELIM]]-Table13[[#This Row],[2019 ORIG BUD]]</f>
        <v>-16683</v>
      </c>
    </row>
    <row r="11" spans="1:11" x14ac:dyDescent="0.25">
      <c r="A11" t="s">
        <v>791</v>
      </c>
      <c r="B11" t="s">
        <v>70</v>
      </c>
      <c r="C11" t="s">
        <v>823</v>
      </c>
      <c r="D11" t="s">
        <v>8</v>
      </c>
      <c r="E11" t="s">
        <v>72</v>
      </c>
      <c r="F11" s="7">
        <v>65576.55</v>
      </c>
      <c r="G11" s="7">
        <v>68031</v>
      </c>
      <c r="H11" s="7">
        <v>68031</v>
      </c>
      <c r="I11" s="7">
        <v>59960</v>
      </c>
      <c r="J11" s="7">
        <v>68568</v>
      </c>
      <c r="K11" s="7">
        <f>Table13[[#This Row],[2020 PRELIM]]-Table13[[#This Row],[2019 ORIG BUD]]</f>
        <v>537</v>
      </c>
    </row>
    <row r="12" spans="1:11" x14ac:dyDescent="0.25">
      <c r="A12" t="s">
        <v>825</v>
      </c>
      <c r="B12" t="s">
        <v>73</v>
      </c>
      <c r="C12" t="s">
        <v>857</v>
      </c>
      <c r="D12" t="s">
        <v>8</v>
      </c>
      <c r="E12" t="s">
        <v>72</v>
      </c>
      <c r="F12" s="7">
        <v>71.680000000000007</v>
      </c>
      <c r="G12" s="7">
        <v>0</v>
      </c>
      <c r="H12" s="7">
        <v>0</v>
      </c>
      <c r="I12" s="7">
        <v>2600</v>
      </c>
      <c r="J12" s="7">
        <v>0</v>
      </c>
      <c r="K12" s="7">
        <f>Table13[[#This Row],[2020 PRELIM]]-Table13[[#This Row],[2019 ORIG BUD]]</f>
        <v>0</v>
      </c>
    </row>
    <row r="13" spans="1:11" x14ac:dyDescent="0.25">
      <c r="A13" t="s">
        <v>791</v>
      </c>
      <c r="B13" t="s">
        <v>73</v>
      </c>
      <c r="C13" t="s">
        <v>822</v>
      </c>
      <c r="D13" t="s">
        <v>8</v>
      </c>
      <c r="E13" t="s">
        <v>72</v>
      </c>
      <c r="F13" s="7">
        <v>0</v>
      </c>
      <c r="G13" s="7">
        <v>0</v>
      </c>
      <c r="H13" s="7">
        <v>0</v>
      </c>
      <c r="I13" s="7">
        <v>900</v>
      </c>
      <c r="J13" s="7">
        <v>0</v>
      </c>
      <c r="K13" s="7">
        <f>Table13[[#This Row],[2020 PRELIM]]-Table13[[#This Row],[2019 ORIG BUD]]</f>
        <v>0</v>
      </c>
    </row>
    <row r="14" spans="1:11" s="1" customFormat="1" x14ac:dyDescent="0.25">
      <c r="C14" s="1" t="s">
        <v>1254</v>
      </c>
      <c r="F14" s="6">
        <f t="shared" ref="F14:J14" si="1">SUBTOTAL(109,F10:F13)</f>
        <v>880260.25000000012</v>
      </c>
      <c r="G14" s="6">
        <f t="shared" si="1"/>
        <v>976202</v>
      </c>
      <c r="H14" s="6">
        <f t="shared" si="1"/>
        <v>976202</v>
      </c>
      <c r="I14" s="6">
        <f t="shared" si="1"/>
        <v>923646</v>
      </c>
      <c r="J14" s="6">
        <f t="shared" si="1"/>
        <v>960056</v>
      </c>
      <c r="K14" s="6">
        <f>Table13[[#This Row],[2020 PRELIM]]-Table13[[#This Row],[2019 ORIG BUD]]</f>
        <v>-16146</v>
      </c>
    </row>
    <row r="15" spans="1:11" x14ac:dyDescent="0.25">
      <c r="K15" s="7">
        <f>Table13[[#This Row],[2020 PRELIM]]-Table13[[#This Row],[2019 ORIG BUD]]</f>
        <v>0</v>
      </c>
    </row>
    <row r="16" spans="1:11" x14ac:dyDescent="0.25">
      <c r="A16" t="s">
        <v>825</v>
      </c>
      <c r="B16" t="s">
        <v>169</v>
      </c>
      <c r="C16" t="s">
        <v>856</v>
      </c>
      <c r="D16" t="s">
        <v>8</v>
      </c>
      <c r="E16" t="s">
        <v>72</v>
      </c>
      <c r="F16" s="7">
        <v>16905.25</v>
      </c>
      <c r="G16" s="7">
        <v>0</v>
      </c>
      <c r="H16" s="7">
        <v>40480</v>
      </c>
      <c r="I16" s="7">
        <v>40480</v>
      </c>
      <c r="J16" s="7">
        <v>0</v>
      </c>
      <c r="K16" s="7">
        <f>Table13[[#This Row],[2020 PRELIM]]-Table13[[#This Row],[2019 ORIG BUD]]</f>
        <v>0</v>
      </c>
    </row>
    <row r="17" spans="1:11" x14ac:dyDescent="0.25">
      <c r="A17" t="s">
        <v>825</v>
      </c>
      <c r="B17" t="s">
        <v>75</v>
      </c>
      <c r="C17" t="s">
        <v>855</v>
      </c>
      <c r="D17" t="s">
        <v>8</v>
      </c>
      <c r="E17" t="s">
        <v>72</v>
      </c>
      <c r="F17" s="7">
        <v>3260.86</v>
      </c>
      <c r="G17" s="7">
        <v>3275</v>
      </c>
      <c r="H17" s="7">
        <v>3275</v>
      </c>
      <c r="I17" s="7">
        <v>3621</v>
      </c>
      <c r="J17" s="7">
        <v>3805</v>
      </c>
      <c r="K17" s="7">
        <f>Table13[[#This Row],[2020 PRELIM]]-Table13[[#This Row],[2019 ORIG BUD]]</f>
        <v>530</v>
      </c>
    </row>
    <row r="18" spans="1:11" x14ac:dyDescent="0.25">
      <c r="A18" t="s">
        <v>791</v>
      </c>
      <c r="B18" t="s">
        <v>75</v>
      </c>
      <c r="C18" t="s">
        <v>821</v>
      </c>
      <c r="D18" t="s">
        <v>8</v>
      </c>
      <c r="E18" t="s">
        <v>72</v>
      </c>
      <c r="F18" s="7">
        <v>305.39999999999998</v>
      </c>
      <c r="G18" s="7">
        <v>285</v>
      </c>
      <c r="H18" s="7">
        <v>285</v>
      </c>
      <c r="I18" s="7">
        <v>256</v>
      </c>
      <c r="J18" s="7">
        <v>332</v>
      </c>
      <c r="K18" s="7">
        <f>Table13[[#This Row],[2020 PRELIM]]-Table13[[#This Row],[2019 ORIG BUD]]</f>
        <v>47</v>
      </c>
    </row>
    <row r="19" spans="1:11" x14ac:dyDescent="0.25">
      <c r="A19" t="s">
        <v>825</v>
      </c>
      <c r="B19" t="s">
        <v>77</v>
      </c>
      <c r="C19" t="s">
        <v>854</v>
      </c>
      <c r="D19" t="s">
        <v>8</v>
      </c>
      <c r="E19" t="s">
        <v>72</v>
      </c>
      <c r="F19" s="7">
        <v>62564.39</v>
      </c>
      <c r="G19" s="7">
        <v>69475</v>
      </c>
      <c r="H19" s="7">
        <v>69475</v>
      </c>
      <c r="I19" s="7">
        <v>63747</v>
      </c>
      <c r="J19" s="7">
        <v>68199</v>
      </c>
      <c r="K19" s="7">
        <f>Table13[[#This Row],[2020 PRELIM]]-Table13[[#This Row],[2019 ORIG BUD]]</f>
        <v>-1276</v>
      </c>
    </row>
    <row r="20" spans="1:11" x14ac:dyDescent="0.25">
      <c r="A20" t="s">
        <v>791</v>
      </c>
      <c r="B20" t="s">
        <v>77</v>
      </c>
      <c r="C20" t="s">
        <v>820</v>
      </c>
      <c r="D20" t="s">
        <v>8</v>
      </c>
      <c r="E20" t="s">
        <v>72</v>
      </c>
      <c r="F20" s="7">
        <v>4976.08</v>
      </c>
      <c r="G20" s="7">
        <v>5204</v>
      </c>
      <c r="H20" s="7">
        <v>5204</v>
      </c>
      <c r="I20" s="7">
        <v>4408</v>
      </c>
      <c r="J20" s="7">
        <v>5245</v>
      </c>
      <c r="K20" s="7">
        <f>Table13[[#This Row],[2020 PRELIM]]-Table13[[#This Row],[2019 ORIG BUD]]</f>
        <v>41</v>
      </c>
    </row>
    <row r="21" spans="1:11" x14ac:dyDescent="0.25">
      <c r="A21" t="s">
        <v>825</v>
      </c>
      <c r="B21" t="s">
        <v>79</v>
      </c>
      <c r="C21" t="s">
        <v>853</v>
      </c>
      <c r="D21" t="s">
        <v>8</v>
      </c>
      <c r="E21" t="s">
        <v>72</v>
      </c>
      <c r="F21" s="7">
        <v>0</v>
      </c>
      <c r="G21" s="7">
        <v>0</v>
      </c>
      <c r="H21" s="7">
        <v>0</v>
      </c>
      <c r="I21" s="7">
        <v>6852</v>
      </c>
      <c r="J21" s="7">
        <v>0</v>
      </c>
      <c r="K21" s="7">
        <f>Table13[[#This Row],[2020 PRELIM]]-Table13[[#This Row],[2019 ORIG BUD]]</f>
        <v>0</v>
      </c>
    </row>
    <row r="22" spans="1:11" x14ac:dyDescent="0.25">
      <c r="A22" t="s">
        <v>791</v>
      </c>
      <c r="B22" t="s">
        <v>79</v>
      </c>
      <c r="C22" t="s">
        <v>819</v>
      </c>
      <c r="D22" t="s">
        <v>8</v>
      </c>
      <c r="E22" t="s">
        <v>72</v>
      </c>
      <c r="F22" s="7">
        <v>0</v>
      </c>
      <c r="G22" s="7">
        <v>0</v>
      </c>
      <c r="H22" s="7">
        <v>0</v>
      </c>
      <c r="I22" s="7">
        <v>332</v>
      </c>
      <c r="J22" s="7">
        <v>0</v>
      </c>
      <c r="K22" s="7">
        <f>Table13[[#This Row],[2020 PRELIM]]-Table13[[#This Row],[2019 ORIG BUD]]</f>
        <v>0</v>
      </c>
    </row>
    <row r="23" spans="1:11" x14ac:dyDescent="0.25">
      <c r="A23" t="s">
        <v>825</v>
      </c>
      <c r="B23" t="s">
        <v>81</v>
      </c>
      <c r="C23" t="s">
        <v>852</v>
      </c>
      <c r="D23" t="s">
        <v>8</v>
      </c>
      <c r="E23" t="s">
        <v>72</v>
      </c>
      <c r="F23" s="7">
        <v>103817.12</v>
      </c>
      <c r="G23" s="7">
        <v>113703</v>
      </c>
      <c r="H23" s="7">
        <v>113703</v>
      </c>
      <c r="I23" s="7">
        <v>106181</v>
      </c>
      <c r="J23" s="7">
        <v>113041</v>
      </c>
      <c r="K23" s="7">
        <f>Table13[[#This Row],[2020 PRELIM]]-Table13[[#This Row],[2019 ORIG BUD]]</f>
        <v>-662</v>
      </c>
    </row>
    <row r="24" spans="1:11" x14ac:dyDescent="0.25">
      <c r="A24" t="s">
        <v>791</v>
      </c>
      <c r="B24" t="s">
        <v>81</v>
      </c>
      <c r="C24" t="s">
        <v>818</v>
      </c>
      <c r="D24" t="s">
        <v>8</v>
      </c>
      <c r="E24" t="s">
        <v>72</v>
      </c>
      <c r="F24" s="7">
        <v>8356.99</v>
      </c>
      <c r="G24" s="7">
        <v>8517</v>
      </c>
      <c r="H24" s="7">
        <v>8517</v>
      </c>
      <c r="I24" s="7">
        <v>7866</v>
      </c>
      <c r="J24" s="7">
        <v>8694</v>
      </c>
      <c r="K24" s="7">
        <f>Table13[[#This Row],[2020 PRELIM]]-Table13[[#This Row],[2019 ORIG BUD]]</f>
        <v>177</v>
      </c>
    </row>
    <row r="25" spans="1:11" x14ac:dyDescent="0.25">
      <c r="A25" t="s">
        <v>825</v>
      </c>
      <c r="B25" t="s">
        <v>83</v>
      </c>
      <c r="C25" t="s">
        <v>851</v>
      </c>
      <c r="D25" t="s">
        <v>8</v>
      </c>
      <c r="E25" t="s">
        <v>72</v>
      </c>
      <c r="F25" s="7">
        <v>234343.77</v>
      </c>
      <c r="G25" s="7">
        <v>256589</v>
      </c>
      <c r="H25" s="7">
        <v>256589</v>
      </c>
      <c r="I25" s="7">
        <v>264091</v>
      </c>
      <c r="J25" s="7">
        <v>256589</v>
      </c>
      <c r="K25" s="7">
        <f>Table13[[#This Row],[2020 PRELIM]]-Table13[[#This Row],[2019 ORIG BUD]]</f>
        <v>0</v>
      </c>
    </row>
    <row r="26" spans="1:11" x14ac:dyDescent="0.25">
      <c r="A26" t="s">
        <v>791</v>
      </c>
      <c r="B26" t="s">
        <v>83</v>
      </c>
      <c r="C26" t="s">
        <v>817</v>
      </c>
      <c r="D26" t="s">
        <v>8</v>
      </c>
      <c r="E26" t="s">
        <v>72</v>
      </c>
      <c r="F26" s="7">
        <v>21826.880000000001</v>
      </c>
      <c r="G26" s="7">
        <v>21993</v>
      </c>
      <c r="H26" s="7">
        <v>21993</v>
      </c>
      <c r="I26" s="7">
        <v>24446</v>
      </c>
      <c r="J26" s="7">
        <v>21993</v>
      </c>
      <c r="K26" s="7">
        <f>Table13[[#This Row],[2020 PRELIM]]-Table13[[#This Row],[2019 ORIG BUD]]</f>
        <v>0</v>
      </c>
    </row>
    <row r="27" spans="1:11" x14ac:dyDescent="0.25">
      <c r="A27" t="s">
        <v>825</v>
      </c>
      <c r="B27" t="s">
        <v>85</v>
      </c>
      <c r="C27" t="s">
        <v>850</v>
      </c>
      <c r="D27" t="s">
        <v>8</v>
      </c>
      <c r="E27" t="s">
        <v>72</v>
      </c>
      <c r="F27" s="7">
        <v>433.4</v>
      </c>
      <c r="G27" s="7">
        <v>462</v>
      </c>
      <c r="H27" s="7">
        <v>462</v>
      </c>
      <c r="I27" s="7">
        <v>448</v>
      </c>
      <c r="J27" s="7">
        <v>462</v>
      </c>
      <c r="K27" s="7">
        <f>Table13[[#This Row],[2020 PRELIM]]-Table13[[#This Row],[2019 ORIG BUD]]</f>
        <v>0</v>
      </c>
    </row>
    <row r="28" spans="1:11" x14ac:dyDescent="0.25">
      <c r="A28" t="s">
        <v>791</v>
      </c>
      <c r="B28" t="s">
        <v>85</v>
      </c>
      <c r="C28" t="s">
        <v>816</v>
      </c>
      <c r="D28" t="s">
        <v>8</v>
      </c>
      <c r="E28" t="s">
        <v>72</v>
      </c>
      <c r="F28" s="7">
        <v>33</v>
      </c>
      <c r="G28" s="7">
        <v>40</v>
      </c>
      <c r="H28" s="7">
        <v>40</v>
      </c>
      <c r="I28" s="7">
        <v>40</v>
      </c>
      <c r="J28" s="7">
        <v>40</v>
      </c>
      <c r="K28" s="7">
        <f>Table13[[#This Row],[2020 PRELIM]]-Table13[[#This Row],[2019 ORIG BUD]]</f>
        <v>0</v>
      </c>
    </row>
    <row r="29" spans="1:11" x14ac:dyDescent="0.25">
      <c r="A29" t="s">
        <v>825</v>
      </c>
      <c r="B29" t="s">
        <v>87</v>
      </c>
      <c r="C29" t="s">
        <v>849</v>
      </c>
      <c r="D29" t="s">
        <v>8</v>
      </c>
      <c r="E29" t="s">
        <v>72</v>
      </c>
      <c r="F29" s="7">
        <v>103.53</v>
      </c>
      <c r="G29" s="7">
        <v>400</v>
      </c>
      <c r="H29" s="7">
        <v>400</v>
      </c>
      <c r="I29" s="7">
        <v>600</v>
      </c>
      <c r="J29" s="7">
        <v>800</v>
      </c>
      <c r="K29" s="7">
        <f>Table13[[#This Row],[2020 PRELIM]]-Table13[[#This Row],[2019 ORIG BUD]]</f>
        <v>400</v>
      </c>
    </row>
    <row r="30" spans="1:11" x14ac:dyDescent="0.25">
      <c r="A30" t="s">
        <v>791</v>
      </c>
      <c r="B30" t="s">
        <v>87</v>
      </c>
      <c r="C30" t="s">
        <v>815</v>
      </c>
      <c r="D30" t="s">
        <v>8</v>
      </c>
      <c r="E30" t="s">
        <v>72</v>
      </c>
      <c r="F30" s="7">
        <v>8.8699999999999992</v>
      </c>
      <c r="G30" s="7">
        <v>25</v>
      </c>
      <c r="H30" s="7">
        <v>25</v>
      </c>
      <c r="I30" s="7">
        <v>25</v>
      </c>
      <c r="J30" s="7">
        <v>25</v>
      </c>
      <c r="K30" s="7">
        <f>Table13[[#This Row],[2020 PRELIM]]-Table13[[#This Row],[2019 ORIG BUD]]</f>
        <v>0</v>
      </c>
    </row>
    <row r="31" spans="1:11" x14ac:dyDescent="0.25">
      <c r="A31" t="s">
        <v>825</v>
      </c>
      <c r="B31" t="s">
        <v>89</v>
      </c>
      <c r="C31" t="s">
        <v>848</v>
      </c>
      <c r="D31" t="s">
        <v>8</v>
      </c>
      <c r="E31" t="s">
        <v>72</v>
      </c>
      <c r="F31" s="7">
        <v>18.46</v>
      </c>
      <c r="G31" s="7">
        <v>0</v>
      </c>
      <c r="H31" s="7">
        <v>0</v>
      </c>
      <c r="I31" s="7">
        <v>325</v>
      </c>
      <c r="J31" s="7">
        <v>1308</v>
      </c>
      <c r="K31" s="7">
        <f>Table13[[#This Row],[2020 PRELIM]]-Table13[[#This Row],[2019 ORIG BUD]]</f>
        <v>1308</v>
      </c>
    </row>
    <row r="32" spans="1:11" s="1" customFormat="1" x14ac:dyDescent="0.25">
      <c r="C32" s="1" t="s">
        <v>1252</v>
      </c>
      <c r="F32" s="6">
        <f>SUBTOTAL(109,F16:F31)</f>
        <v>456954.00000000006</v>
      </c>
      <c r="G32" s="6">
        <f t="shared" ref="G32:J32" si="2">SUBTOTAL(109,G16:G31)</f>
        <v>479968</v>
      </c>
      <c r="H32" s="6">
        <f t="shared" si="2"/>
        <v>520448</v>
      </c>
      <c r="I32" s="6">
        <f t="shared" si="2"/>
        <v>523718</v>
      </c>
      <c r="J32" s="6">
        <f t="shared" si="2"/>
        <v>480533</v>
      </c>
      <c r="K32" s="6">
        <f>Table13[[#This Row],[2020 PRELIM]]-Table13[[#This Row],[2019 ORIG BUD]]</f>
        <v>565</v>
      </c>
    </row>
    <row r="33" spans="1:11" x14ac:dyDescent="0.25">
      <c r="K33" s="7">
        <f>Table13[[#This Row],[2020 PRELIM]]-Table13[[#This Row],[2019 ORIG BUD]]</f>
        <v>0</v>
      </c>
    </row>
    <row r="34" spans="1:11" x14ac:dyDescent="0.25">
      <c r="K34" s="7">
        <f>Table13[[#This Row],[2020 PRELIM]]-Table13[[#This Row],[2019 ORIG BUD]]</f>
        <v>0</v>
      </c>
    </row>
    <row r="35" spans="1:11" x14ac:dyDescent="0.25">
      <c r="A35" t="s">
        <v>825</v>
      </c>
      <c r="B35" t="s">
        <v>91</v>
      </c>
      <c r="C35" t="s">
        <v>847</v>
      </c>
      <c r="D35" t="s">
        <v>8</v>
      </c>
      <c r="E35" t="s">
        <v>72</v>
      </c>
      <c r="F35" s="7">
        <v>7564.92</v>
      </c>
      <c r="G35" s="7">
        <v>6150</v>
      </c>
      <c r="H35" s="7">
        <v>6150</v>
      </c>
      <c r="I35" s="7">
        <v>6150</v>
      </c>
      <c r="J35" s="7">
        <v>8000</v>
      </c>
      <c r="K35" s="7">
        <f>Table13[[#This Row],[2020 PRELIM]]-Table13[[#This Row],[2019 ORIG BUD]]</f>
        <v>1850</v>
      </c>
    </row>
    <row r="36" spans="1:11" x14ac:dyDescent="0.25">
      <c r="A36" t="s">
        <v>791</v>
      </c>
      <c r="B36" t="s">
        <v>91</v>
      </c>
      <c r="C36" t="s">
        <v>814</v>
      </c>
      <c r="D36" t="s">
        <v>8</v>
      </c>
      <c r="E36" t="s">
        <v>72</v>
      </c>
      <c r="F36" s="7">
        <v>517.71</v>
      </c>
      <c r="G36" s="7">
        <v>500</v>
      </c>
      <c r="H36" s="7">
        <v>500</v>
      </c>
      <c r="I36" s="7">
        <v>500</v>
      </c>
      <c r="J36" s="7">
        <v>500</v>
      </c>
      <c r="K36" s="7">
        <f>Table13[[#This Row],[2020 PRELIM]]-Table13[[#This Row],[2019 ORIG BUD]]</f>
        <v>0</v>
      </c>
    </row>
    <row r="37" spans="1:11" x14ac:dyDescent="0.25">
      <c r="A37" t="s">
        <v>825</v>
      </c>
      <c r="B37" t="s">
        <v>93</v>
      </c>
      <c r="C37" t="s">
        <v>846</v>
      </c>
      <c r="D37" t="s">
        <v>8</v>
      </c>
      <c r="E37" t="s">
        <v>72</v>
      </c>
      <c r="F37" s="7">
        <v>0</v>
      </c>
      <c r="G37" s="7">
        <v>175</v>
      </c>
      <c r="H37" s="7">
        <v>175</v>
      </c>
      <c r="I37" s="7">
        <v>270</v>
      </c>
      <c r="J37" s="7">
        <v>175</v>
      </c>
      <c r="K37" s="7">
        <f>Table13[[#This Row],[2020 PRELIM]]-Table13[[#This Row],[2019 ORIG BUD]]</f>
        <v>0</v>
      </c>
    </row>
    <row r="38" spans="1:11" x14ac:dyDescent="0.25">
      <c r="A38" t="s">
        <v>791</v>
      </c>
      <c r="B38" t="s">
        <v>93</v>
      </c>
      <c r="C38" t="s">
        <v>813</v>
      </c>
      <c r="D38" t="s">
        <v>8</v>
      </c>
      <c r="E38" t="s">
        <v>72</v>
      </c>
      <c r="F38" s="7">
        <v>0</v>
      </c>
      <c r="G38" s="7">
        <v>14</v>
      </c>
      <c r="H38" s="7">
        <v>14</v>
      </c>
      <c r="I38" s="7">
        <v>14</v>
      </c>
      <c r="J38" s="7">
        <v>14</v>
      </c>
      <c r="K38" s="7">
        <f>Table13[[#This Row],[2020 PRELIM]]-Table13[[#This Row],[2019 ORIG BUD]]</f>
        <v>0</v>
      </c>
    </row>
    <row r="39" spans="1:11" s="1" customFormat="1" x14ac:dyDescent="0.25">
      <c r="C39" s="1" t="s">
        <v>1251</v>
      </c>
      <c r="F39" s="6">
        <f>SUBTOTAL(109,F35:F38)</f>
        <v>8082.63</v>
      </c>
      <c r="G39" s="6">
        <f t="shared" ref="G39:J39" si="3">SUBTOTAL(109,G35:G38)</f>
        <v>6839</v>
      </c>
      <c r="H39" s="6">
        <f t="shared" si="3"/>
        <v>6839</v>
      </c>
      <c r="I39" s="6">
        <f t="shared" si="3"/>
        <v>6934</v>
      </c>
      <c r="J39" s="6">
        <f t="shared" si="3"/>
        <v>8689</v>
      </c>
      <c r="K39" s="7">
        <f>Table13[[#This Row],[2020 PRELIM]]-Table13[[#This Row],[2019 ORIG BUD]]</f>
        <v>1850</v>
      </c>
    </row>
    <row r="40" spans="1:11" x14ac:dyDescent="0.25">
      <c r="K40" s="7">
        <f>Table13[[#This Row],[2020 PRELIM]]-Table13[[#This Row],[2019 ORIG BUD]]</f>
        <v>0</v>
      </c>
    </row>
    <row r="41" spans="1:11" x14ac:dyDescent="0.25">
      <c r="A41" t="s">
        <v>825</v>
      </c>
      <c r="B41" t="s">
        <v>95</v>
      </c>
      <c r="C41" t="s">
        <v>845</v>
      </c>
      <c r="D41" t="s">
        <v>8</v>
      </c>
      <c r="E41" t="s">
        <v>72</v>
      </c>
      <c r="F41" s="7">
        <v>132126.32</v>
      </c>
      <c r="G41" s="7">
        <v>105000</v>
      </c>
      <c r="H41" s="7">
        <v>105000</v>
      </c>
      <c r="I41" s="7">
        <v>124000</v>
      </c>
      <c r="J41" s="7">
        <v>105000</v>
      </c>
      <c r="K41" s="7">
        <f>Table13[[#This Row],[2020 PRELIM]]-Table13[[#This Row],[2019 ORIG BUD]]</f>
        <v>0</v>
      </c>
    </row>
    <row r="42" spans="1:11" x14ac:dyDescent="0.25">
      <c r="A42" t="s">
        <v>791</v>
      </c>
      <c r="B42" t="s">
        <v>95</v>
      </c>
      <c r="C42" t="s">
        <v>812</v>
      </c>
      <c r="D42" t="s">
        <v>8</v>
      </c>
      <c r="E42" t="s">
        <v>72</v>
      </c>
      <c r="F42" s="7">
        <v>7596.66</v>
      </c>
      <c r="G42" s="7">
        <v>11000</v>
      </c>
      <c r="H42" s="7">
        <v>11000</v>
      </c>
      <c r="I42" s="7">
        <v>11000</v>
      </c>
      <c r="J42" s="7">
        <v>11000</v>
      </c>
      <c r="K42" s="7">
        <f>Table13[[#This Row],[2020 PRELIM]]-Table13[[#This Row],[2019 ORIG BUD]]</f>
        <v>0</v>
      </c>
    </row>
    <row r="43" spans="1:11" s="1" customFormat="1" x14ac:dyDescent="0.25">
      <c r="C43" s="1" t="s">
        <v>1280</v>
      </c>
      <c r="F43" s="6">
        <f>SUBTOTAL(109,F41:F42)</f>
        <v>139722.98000000001</v>
      </c>
      <c r="G43" s="6">
        <f t="shared" ref="G43:J43" si="4">SUBTOTAL(109,G41:G42)</f>
        <v>116000</v>
      </c>
      <c r="H43" s="6">
        <f t="shared" si="4"/>
        <v>116000</v>
      </c>
      <c r="I43" s="6">
        <f t="shared" si="4"/>
        <v>135000</v>
      </c>
      <c r="J43" s="6">
        <f t="shared" si="4"/>
        <v>116000</v>
      </c>
      <c r="K43" s="6">
        <f>Table13[[#This Row],[2020 PRELIM]]-Table13[[#This Row],[2019 ORIG BUD]]</f>
        <v>0</v>
      </c>
    </row>
    <row r="44" spans="1:11" x14ac:dyDescent="0.25">
      <c r="K44" s="7">
        <f>Table13[[#This Row],[2020 PRELIM]]-Table13[[#This Row],[2019 ORIG BUD]]</f>
        <v>0</v>
      </c>
    </row>
    <row r="45" spans="1:11" x14ac:dyDescent="0.25">
      <c r="A45" t="s">
        <v>825</v>
      </c>
      <c r="B45" t="s">
        <v>811</v>
      </c>
      <c r="C45" t="s">
        <v>844</v>
      </c>
      <c r="D45" t="s">
        <v>8</v>
      </c>
      <c r="E45" t="s">
        <v>72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f>Table13[[#This Row],[2020 PRELIM]]-Table13[[#This Row],[2019 ORIG BUD]]</f>
        <v>0</v>
      </c>
    </row>
    <row r="46" spans="1:11" x14ac:dyDescent="0.25">
      <c r="A46" t="s">
        <v>791</v>
      </c>
      <c r="B46" t="s">
        <v>811</v>
      </c>
      <c r="C46" t="s">
        <v>810</v>
      </c>
      <c r="D46" t="s">
        <v>8</v>
      </c>
      <c r="E46" t="s">
        <v>72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>Table13[[#This Row],[2020 PRELIM]]-Table13[[#This Row],[2019 ORIG BUD]]</f>
        <v>0</v>
      </c>
    </row>
    <row r="47" spans="1:11" x14ac:dyDescent="0.25">
      <c r="A47" t="s">
        <v>825</v>
      </c>
      <c r="B47" t="s">
        <v>97</v>
      </c>
      <c r="C47" t="s">
        <v>843</v>
      </c>
      <c r="D47" t="s">
        <v>8</v>
      </c>
      <c r="E47" t="s">
        <v>72</v>
      </c>
      <c r="F47" s="7">
        <v>15671.72</v>
      </c>
      <c r="G47" s="7">
        <v>14455</v>
      </c>
      <c r="H47" s="7">
        <v>14455</v>
      </c>
      <c r="I47" s="7">
        <v>16000</v>
      </c>
      <c r="J47" s="7">
        <v>17765</v>
      </c>
      <c r="K47" s="7">
        <f>Table13[[#This Row],[2020 PRELIM]]-Table13[[#This Row],[2019 ORIG BUD]]</f>
        <v>3310</v>
      </c>
    </row>
    <row r="48" spans="1:11" x14ac:dyDescent="0.25">
      <c r="A48" t="s">
        <v>791</v>
      </c>
      <c r="B48" t="s">
        <v>97</v>
      </c>
      <c r="C48" t="s">
        <v>809</v>
      </c>
      <c r="D48" t="s">
        <v>8</v>
      </c>
      <c r="E48" t="s">
        <v>72</v>
      </c>
      <c r="F48" s="7">
        <v>1394.78</v>
      </c>
      <c r="G48" s="7">
        <v>300</v>
      </c>
      <c r="H48" s="7">
        <v>300</v>
      </c>
      <c r="I48" s="7">
        <v>1300</v>
      </c>
      <c r="J48" s="7">
        <v>1300</v>
      </c>
      <c r="K48" s="7">
        <f>Table13[[#This Row],[2020 PRELIM]]-Table13[[#This Row],[2019 ORIG BUD]]</f>
        <v>1000</v>
      </c>
    </row>
    <row r="49" spans="1:11" x14ac:dyDescent="0.25">
      <c r="A49" t="s">
        <v>825</v>
      </c>
      <c r="B49" t="s">
        <v>546</v>
      </c>
      <c r="C49" t="s">
        <v>842</v>
      </c>
      <c r="D49" t="s">
        <v>8</v>
      </c>
      <c r="E49" t="s">
        <v>72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f>Table13[[#This Row],[2020 PRELIM]]-Table13[[#This Row],[2019 ORIG BUD]]</f>
        <v>0</v>
      </c>
    </row>
    <row r="50" spans="1:11" x14ac:dyDescent="0.25">
      <c r="A50" t="s">
        <v>791</v>
      </c>
      <c r="B50" t="s">
        <v>546</v>
      </c>
      <c r="C50" t="s">
        <v>808</v>
      </c>
      <c r="D50" t="s">
        <v>8</v>
      </c>
      <c r="E50" t="s">
        <v>72</v>
      </c>
      <c r="F50" s="7">
        <v>0</v>
      </c>
      <c r="G50" s="7">
        <v>800</v>
      </c>
      <c r="H50" s="7">
        <v>800</v>
      </c>
      <c r="I50" s="7">
        <v>0</v>
      </c>
      <c r="J50" s="7">
        <v>0</v>
      </c>
      <c r="K50" s="7">
        <f>Table13[[#This Row],[2020 PRELIM]]-Table13[[#This Row],[2019 ORIG BUD]]</f>
        <v>-800</v>
      </c>
    </row>
    <row r="51" spans="1:11" x14ac:dyDescent="0.25">
      <c r="A51" t="s">
        <v>825</v>
      </c>
      <c r="B51" t="s">
        <v>99</v>
      </c>
      <c r="C51" t="s">
        <v>841</v>
      </c>
      <c r="D51" t="s">
        <v>8</v>
      </c>
      <c r="E51" t="s">
        <v>72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f>Table13[[#This Row],[2020 PRELIM]]-Table13[[#This Row],[2019 ORIG BUD]]</f>
        <v>0</v>
      </c>
    </row>
    <row r="52" spans="1:11" x14ac:dyDescent="0.25">
      <c r="A52" t="s">
        <v>791</v>
      </c>
      <c r="B52" t="s">
        <v>99</v>
      </c>
      <c r="C52" t="s">
        <v>807</v>
      </c>
      <c r="D52" t="s">
        <v>8</v>
      </c>
      <c r="E52" t="s">
        <v>72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>Table13[[#This Row],[2020 PRELIM]]-Table13[[#This Row],[2019 ORIG BUD]]</f>
        <v>0</v>
      </c>
    </row>
    <row r="53" spans="1:11" x14ac:dyDescent="0.25">
      <c r="A53" t="s">
        <v>825</v>
      </c>
      <c r="B53" t="s">
        <v>101</v>
      </c>
      <c r="C53" t="s">
        <v>840</v>
      </c>
      <c r="D53" t="s">
        <v>8</v>
      </c>
      <c r="E53" t="s">
        <v>72</v>
      </c>
      <c r="F53" s="7">
        <v>2517.52</v>
      </c>
      <c r="G53" s="7">
        <v>2300</v>
      </c>
      <c r="H53" s="7">
        <v>2300</v>
      </c>
      <c r="I53" s="7">
        <v>2300</v>
      </c>
      <c r="J53" s="7">
        <v>2300</v>
      </c>
      <c r="K53" s="7">
        <f>Table13[[#This Row],[2020 PRELIM]]-Table13[[#This Row],[2019 ORIG BUD]]</f>
        <v>0</v>
      </c>
    </row>
    <row r="54" spans="1:11" x14ac:dyDescent="0.25">
      <c r="A54" t="s">
        <v>791</v>
      </c>
      <c r="B54" t="s">
        <v>101</v>
      </c>
      <c r="C54" t="s">
        <v>806</v>
      </c>
      <c r="D54" t="s">
        <v>8</v>
      </c>
      <c r="E54" t="s">
        <v>72</v>
      </c>
      <c r="F54" s="7">
        <v>181.41</v>
      </c>
      <c r="G54" s="7">
        <v>175</v>
      </c>
      <c r="H54" s="7">
        <v>175</v>
      </c>
      <c r="I54" s="7">
        <v>175</v>
      </c>
      <c r="J54" s="7">
        <v>175</v>
      </c>
      <c r="K54" s="7">
        <f>Table13[[#This Row],[2020 PRELIM]]-Table13[[#This Row],[2019 ORIG BUD]]</f>
        <v>0</v>
      </c>
    </row>
    <row r="55" spans="1:11" x14ac:dyDescent="0.25">
      <c r="A55" t="s">
        <v>825</v>
      </c>
      <c r="B55" t="s">
        <v>103</v>
      </c>
      <c r="C55" t="s">
        <v>839</v>
      </c>
      <c r="D55" t="s">
        <v>8</v>
      </c>
      <c r="E55" t="s">
        <v>72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Table13[[#This Row],[2020 PRELIM]]-Table13[[#This Row],[2019 ORIG BUD]]</f>
        <v>0</v>
      </c>
    </row>
    <row r="56" spans="1:11" x14ac:dyDescent="0.25">
      <c r="A56" t="s">
        <v>791</v>
      </c>
      <c r="B56" t="s">
        <v>103</v>
      </c>
      <c r="C56" t="s">
        <v>805</v>
      </c>
      <c r="D56" t="s">
        <v>8</v>
      </c>
      <c r="E56" t="s">
        <v>72</v>
      </c>
      <c r="F56" s="7">
        <v>0</v>
      </c>
      <c r="G56" s="7">
        <v>20</v>
      </c>
      <c r="H56" s="7">
        <v>20</v>
      </c>
      <c r="I56" s="7">
        <v>20</v>
      </c>
      <c r="J56" s="7">
        <v>20</v>
      </c>
      <c r="K56" s="7">
        <f>Table13[[#This Row],[2020 PRELIM]]-Table13[[#This Row],[2019 ORIG BUD]]</f>
        <v>0</v>
      </c>
    </row>
    <row r="57" spans="1:11" x14ac:dyDescent="0.25">
      <c r="A57" t="s">
        <v>825</v>
      </c>
      <c r="B57" t="s">
        <v>105</v>
      </c>
      <c r="C57" t="s">
        <v>838</v>
      </c>
      <c r="D57" t="s">
        <v>8</v>
      </c>
      <c r="E57" t="s">
        <v>72</v>
      </c>
      <c r="F57" s="7">
        <v>85</v>
      </c>
      <c r="G57" s="7">
        <v>500</v>
      </c>
      <c r="H57" s="7">
        <v>500</v>
      </c>
      <c r="I57" s="7">
        <v>85</v>
      </c>
      <c r="J57" s="7">
        <v>85</v>
      </c>
      <c r="K57" s="7">
        <f>Table13[[#This Row],[2020 PRELIM]]-Table13[[#This Row],[2019 ORIG BUD]]</f>
        <v>-415</v>
      </c>
    </row>
    <row r="58" spans="1:11" x14ac:dyDescent="0.25">
      <c r="A58" t="s">
        <v>791</v>
      </c>
      <c r="B58" t="s">
        <v>105</v>
      </c>
      <c r="C58" t="s">
        <v>804</v>
      </c>
      <c r="D58" t="s">
        <v>8</v>
      </c>
      <c r="E58" t="s">
        <v>72</v>
      </c>
      <c r="F58" s="7">
        <v>0</v>
      </c>
      <c r="G58" s="7">
        <v>35</v>
      </c>
      <c r="H58" s="7">
        <v>35</v>
      </c>
      <c r="I58" s="7">
        <v>35</v>
      </c>
      <c r="J58" s="7">
        <v>35</v>
      </c>
      <c r="K58" s="7">
        <f>Table13[[#This Row],[2020 PRELIM]]-Table13[[#This Row],[2019 ORIG BUD]]</f>
        <v>0</v>
      </c>
    </row>
    <row r="59" spans="1:11" x14ac:dyDescent="0.25">
      <c r="A59" t="s">
        <v>825</v>
      </c>
      <c r="B59" t="s">
        <v>107</v>
      </c>
      <c r="C59" t="s">
        <v>837</v>
      </c>
      <c r="D59" t="s">
        <v>8</v>
      </c>
      <c r="E59" t="s">
        <v>72</v>
      </c>
      <c r="F59" s="7">
        <v>202.19</v>
      </c>
      <c r="G59" s="7">
        <v>200</v>
      </c>
      <c r="H59" s="7">
        <v>200</v>
      </c>
      <c r="I59" s="7">
        <v>375</v>
      </c>
      <c r="J59" s="7">
        <v>375</v>
      </c>
      <c r="K59" s="7">
        <f>Table13[[#This Row],[2020 PRELIM]]-Table13[[#This Row],[2019 ORIG BUD]]</f>
        <v>175</v>
      </c>
    </row>
    <row r="60" spans="1:11" x14ac:dyDescent="0.25">
      <c r="A60" t="s">
        <v>791</v>
      </c>
      <c r="B60" t="s">
        <v>107</v>
      </c>
      <c r="C60" t="s">
        <v>803</v>
      </c>
      <c r="D60" t="s">
        <v>8</v>
      </c>
      <c r="E60" t="s">
        <v>72</v>
      </c>
      <c r="F60" s="7">
        <v>14.49</v>
      </c>
      <c r="G60" s="7">
        <v>35</v>
      </c>
      <c r="H60" s="7">
        <v>35</v>
      </c>
      <c r="I60" s="7">
        <v>35</v>
      </c>
      <c r="J60" s="7">
        <v>35</v>
      </c>
      <c r="K60" s="7">
        <f>Table13[[#This Row],[2020 PRELIM]]-Table13[[#This Row],[2019 ORIG BUD]]</f>
        <v>0</v>
      </c>
    </row>
    <row r="61" spans="1:11" x14ac:dyDescent="0.25">
      <c r="A61" t="s">
        <v>825</v>
      </c>
      <c r="B61" t="s">
        <v>109</v>
      </c>
      <c r="C61" t="s">
        <v>836</v>
      </c>
      <c r="D61" t="s">
        <v>8</v>
      </c>
      <c r="E61" t="s">
        <v>72</v>
      </c>
      <c r="F61" s="7">
        <v>3003.98</v>
      </c>
      <c r="G61" s="7">
        <v>4541</v>
      </c>
      <c r="H61" s="7">
        <v>4541</v>
      </c>
      <c r="I61" s="7">
        <v>4541</v>
      </c>
      <c r="J61" s="7">
        <v>4541</v>
      </c>
      <c r="K61" s="7">
        <f>Table13[[#This Row],[2020 PRELIM]]-Table13[[#This Row],[2019 ORIG BUD]]</f>
        <v>0</v>
      </c>
    </row>
    <row r="62" spans="1:11" x14ac:dyDescent="0.25">
      <c r="A62" t="s">
        <v>791</v>
      </c>
      <c r="B62" t="s">
        <v>109</v>
      </c>
      <c r="C62" t="s">
        <v>802</v>
      </c>
      <c r="D62" t="s">
        <v>8</v>
      </c>
      <c r="E62" t="s">
        <v>72</v>
      </c>
      <c r="F62" s="7">
        <v>4972.43</v>
      </c>
      <c r="G62" s="7">
        <v>8815</v>
      </c>
      <c r="H62" s="7">
        <v>8815</v>
      </c>
      <c r="I62" s="7">
        <v>5000</v>
      </c>
      <c r="J62" s="7">
        <v>5000</v>
      </c>
      <c r="K62" s="7">
        <f>Table13[[#This Row],[2020 PRELIM]]-Table13[[#This Row],[2019 ORIG BUD]]</f>
        <v>-3815</v>
      </c>
    </row>
    <row r="63" spans="1:11" x14ac:dyDescent="0.25">
      <c r="A63" t="s">
        <v>825</v>
      </c>
      <c r="B63" t="s">
        <v>111</v>
      </c>
      <c r="C63" t="s">
        <v>835</v>
      </c>
      <c r="D63" t="s">
        <v>8</v>
      </c>
      <c r="E63" t="s">
        <v>72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>Table13[[#This Row],[2020 PRELIM]]-Table13[[#This Row],[2019 ORIG BUD]]</f>
        <v>0</v>
      </c>
    </row>
    <row r="64" spans="1:11" x14ac:dyDescent="0.25">
      <c r="A64" t="s">
        <v>791</v>
      </c>
      <c r="B64" t="s">
        <v>111</v>
      </c>
      <c r="C64" t="s">
        <v>801</v>
      </c>
      <c r="D64" t="s">
        <v>8</v>
      </c>
      <c r="E64" t="s">
        <v>72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Table13[[#This Row],[2020 PRELIM]]-Table13[[#This Row],[2019 ORIG BUD]]</f>
        <v>0</v>
      </c>
    </row>
    <row r="65" spans="1:11" x14ac:dyDescent="0.25">
      <c r="A65" t="s">
        <v>825</v>
      </c>
      <c r="B65" t="s">
        <v>113</v>
      </c>
      <c r="C65" t="s">
        <v>834</v>
      </c>
      <c r="D65" t="s">
        <v>8</v>
      </c>
      <c r="E65" t="s">
        <v>72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>Table13[[#This Row],[2020 PRELIM]]-Table13[[#This Row],[2019 ORIG BUD]]</f>
        <v>0</v>
      </c>
    </row>
    <row r="66" spans="1:11" x14ac:dyDescent="0.25">
      <c r="A66" t="s">
        <v>791</v>
      </c>
      <c r="B66" t="s">
        <v>113</v>
      </c>
      <c r="C66" t="s">
        <v>800</v>
      </c>
      <c r="D66" t="s">
        <v>8</v>
      </c>
      <c r="E66" t="s">
        <v>72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f>Table13[[#This Row],[2020 PRELIM]]-Table13[[#This Row],[2019 ORIG BUD]]</f>
        <v>0</v>
      </c>
    </row>
    <row r="67" spans="1:11" x14ac:dyDescent="0.25">
      <c r="A67" t="s">
        <v>825</v>
      </c>
      <c r="B67" t="s">
        <v>322</v>
      </c>
      <c r="C67" t="s">
        <v>323</v>
      </c>
      <c r="D67" t="s">
        <v>8</v>
      </c>
      <c r="E67" t="s">
        <v>72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f>Table13[[#This Row],[2020 PRELIM]]-Table13[[#This Row],[2019 ORIG BUD]]</f>
        <v>0</v>
      </c>
    </row>
    <row r="68" spans="1:11" x14ac:dyDescent="0.25">
      <c r="A68" t="s">
        <v>825</v>
      </c>
      <c r="B68" t="s">
        <v>115</v>
      </c>
      <c r="C68" t="s">
        <v>833</v>
      </c>
      <c r="D68" t="s">
        <v>8</v>
      </c>
      <c r="E68" t="s">
        <v>72</v>
      </c>
      <c r="F68" s="7">
        <v>62</v>
      </c>
      <c r="G68" s="7">
        <v>93</v>
      </c>
      <c r="H68" s="7">
        <v>93</v>
      </c>
      <c r="I68" s="7">
        <v>93</v>
      </c>
      <c r="J68" s="7">
        <v>93</v>
      </c>
      <c r="K68" s="7">
        <f>Table13[[#This Row],[2020 PRELIM]]-Table13[[#This Row],[2019 ORIG BUD]]</f>
        <v>0</v>
      </c>
    </row>
    <row r="69" spans="1:11" x14ac:dyDescent="0.25">
      <c r="A69" t="s">
        <v>791</v>
      </c>
      <c r="B69" t="s">
        <v>115</v>
      </c>
      <c r="C69" t="s">
        <v>799</v>
      </c>
      <c r="D69" t="s">
        <v>8</v>
      </c>
      <c r="E69" t="s">
        <v>72</v>
      </c>
      <c r="F69" s="7">
        <v>0</v>
      </c>
      <c r="G69" s="7">
        <v>10</v>
      </c>
      <c r="H69" s="7">
        <v>10</v>
      </c>
      <c r="I69" s="7">
        <v>10</v>
      </c>
      <c r="J69" s="7">
        <v>10</v>
      </c>
      <c r="K69" s="7">
        <f>Table13[[#This Row],[2020 PRELIM]]-Table13[[#This Row],[2019 ORIG BUD]]</f>
        <v>0</v>
      </c>
    </row>
    <row r="70" spans="1:11" x14ac:dyDescent="0.25">
      <c r="A70" t="s">
        <v>789</v>
      </c>
      <c r="B70" t="s">
        <v>134</v>
      </c>
      <c r="C70" t="s">
        <v>788</v>
      </c>
      <c r="D70" t="s">
        <v>8</v>
      </c>
      <c r="E70" t="s">
        <v>72</v>
      </c>
      <c r="F70" s="7">
        <v>2326.38</v>
      </c>
      <c r="G70" s="7">
        <v>2950</v>
      </c>
      <c r="H70" s="7">
        <v>2950</v>
      </c>
      <c r="I70" s="7">
        <v>3000</v>
      </c>
      <c r="J70" s="7">
        <v>3000</v>
      </c>
      <c r="K70" s="7">
        <f>Table13[[#This Row],[2020 PRELIM]]-Table13[[#This Row],[2019 ORIG BUD]]</f>
        <v>50</v>
      </c>
    </row>
    <row r="71" spans="1:11" x14ac:dyDescent="0.25">
      <c r="A71" t="s">
        <v>785</v>
      </c>
      <c r="B71" t="s">
        <v>134</v>
      </c>
      <c r="C71" t="s">
        <v>784</v>
      </c>
      <c r="D71" t="s">
        <v>8</v>
      </c>
      <c r="E71" t="s">
        <v>72</v>
      </c>
      <c r="F71" s="7">
        <v>408.87</v>
      </c>
      <c r="G71" s="7">
        <v>150</v>
      </c>
      <c r="H71" s="7">
        <v>150</v>
      </c>
      <c r="I71" s="7">
        <v>225</v>
      </c>
      <c r="J71" s="7">
        <v>225</v>
      </c>
      <c r="K71" s="7">
        <f>Table13[[#This Row],[2020 PRELIM]]-Table13[[#This Row],[2019 ORIG BUD]]</f>
        <v>75</v>
      </c>
    </row>
    <row r="72" spans="1:11" x14ac:dyDescent="0.25">
      <c r="A72" t="s">
        <v>787</v>
      </c>
      <c r="B72" t="s">
        <v>137</v>
      </c>
      <c r="C72" t="s">
        <v>786</v>
      </c>
      <c r="D72" t="s">
        <v>8</v>
      </c>
      <c r="E72" t="s">
        <v>72</v>
      </c>
      <c r="F72" s="7">
        <v>103.11</v>
      </c>
      <c r="G72" s="7">
        <v>0</v>
      </c>
      <c r="H72" s="7">
        <v>0</v>
      </c>
      <c r="I72" s="7">
        <v>0</v>
      </c>
      <c r="J72" s="7">
        <v>0</v>
      </c>
      <c r="K72" s="7">
        <f>Table13[[#This Row],[2020 PRELIM]]-Table13[[#This Row],[2019 ORIG BUD]]</f>
        <v>0</v>
      </c>
    </row>
    <row r="73" spans="1:11" x14ac:dyDescent="0.25">
      <c r="A73" t="s">
        <v>783</v>
      </c>
      <c r="B73" t="s">
        <v>137</v>
      </c>
      <c r="C73" t="s">
        <v>782</v>
      </c>
      <c r="D73" t="s">
        <v>8</v>
      </c>
      <c r="E73" t="s">
        <v>72</v>
      </c>
      <c r="F73" s="7">
        <v>18.12</v>
      </c>
      <c r="G73" s="7">
        <v>0</v>
      </c>
      <c r="H73" s="7">
        <v>0</v>
      </c>
      <c r="I73" s="7">
        <v>0</v>
      </c>
      <c r="J73" s="7">
        <v>0</v>
      </c>
      <c r="K73" s="7">
        <f>Table13[[#This Row],[2020 PRELIM]]-Table13[[#This Row],[2019 ORIG BUD]]</f>
        <v>0</v>
      </c>
    </row>
    <row r="74" spans="1:11" s="1" customFormat="1" x14ac:dyDescent="0.25">
      <c r="C74" s="1" t="s">
        <v>1249</v>
      </c>
      <c r="F74" s="6">
        <f>SUBTOTAL(109,F45:F73)</f>
        <v>30962</v>
      </c>
      <c r="G74" s="6">
        <f t="shared" ref="G74:J74" si="5">SUBTOTAL(109,G45:G73)</f>
        <v>35379</v>
      </c>
      <c r="H74" s="6">
        <f t="shared" si="5"/>
        <v>35379</v>
      </c>
      <c r="I74" s="6">
        <f t="shared" si="5"/>
        <v>33194</v>
      </c>
      <c r="J74" s="6">
        <f t="shared" si="5"/>
        <v>34959</v>
      </c>
      <c r="K74" s="6">
        <f>Table13[[#This Row],[2020 PRELIM]]-Table13[[#This Row],[2019 ORIG BUD]]</f>
        <v>-420</v>
      </c>
    </row>
    <row r="75" spans="1:11" x14ac:dyDescent="0.25">
      <c r="K75" s="7">
        <f>Table13[[#This Row],[2020 PRELIM]]-Table13[[#This Row],[2019 ORIG BUD]]</f>
        <v>0</v>
      </c>
    </row>
    <row r="76" spans="1:11" x14ac:dyDescent="0.25">
      <c r="A76" t="s">
        <v>825</v>
      </c>
      <c r="B76" t="s">
        <v>117</v>
      </c>
      <c r="C76" t="s">
        <v>832</v>
      </c>
      <c r="D76" t="s">
        <v>8</v>
      </c>
      <c r="E76" t="s">
        <v>72</v>
      </c>
      <c r="F76" s="7">
        <v>65340</v>
      </c>
      <c r="G76" s="7">
        <v>75200</v>
      </c>
      <c r="H76" s="7">
        <v>75200</v>
      </c>
      <c r="I76" s="7">
        <v>75200</v>
      </c>
      <c r="J76" s="7">
        <v>80173</v>
      </c>
      <c r="K76" s="7">
        <f>Table13[[#This Row],[2020 PRELIM]]-Table13[[#This Row],[2019 ORIG BUD]]</f>
        <v>4973</v>
      </c>
    </row>
    <row r="77" spans="1:11" x14ac:dyDescent="0.25">
      <c r="A77" t="s">
        <v>791</v>
      </c>
      <c r="B77" t="s">
        <v>117</v>
      </c>
      <c r="C77" t="s">
        <v>798</v>
      </c>
      <c r="D77" t="s">
        <v>8</v>
      </c>
      <c r="E77" t="s">
        <v>72</v>
      </c>
      <c r="F77" s="7">
        <v>5954</v>
      </c>
      <c r="G77" s="7">
        <v>6304</v>
      </c>
      <c r="H77" s="7">
        <v>6304</v>
      </c>
      <c r="I77" s="7">
        <v>6304</v>
      </c>
      <c r="J77" s="7">
        <v>6688</v>
      </c>
      <c r="K77" s="7">
        <f>Table13[[#This Row],[2020 PRELIM]]-Table13[[#This Row],[2019 ORIG BUD]]</f>
        <v>384</v>
      </c>
    </row>
    <row r="78" spans="1:11" x14ac:dyDescent="0.25">
      <c r="A78" t="s">
        <v>825</v>
      </c>
      <c r="B78" t="s">
        <v>119</v>
      </c>
      <c r="C78" t="s">
        <v>831</v>
      </c>
      <c r="D78" t="s">
        <v>8</v>
      </c>
      <c r="E78" t="s">
        <v>72</v>
      </c>
      <c r="F78" s="7">
        <v>7913.15</v>
      </c>
      <c r="G78" s="7">
        <v>10509</v>
      </c>
      <c r="H78" s="7">
        <v>10509</v>
      </c>
      <c r="I78" s="7">
        <v>10509</v>
      </c>
      <c r="J78" s="7">
        <v>4469</v>
      </c>
      <c r="K78" s="7">
        <f>Table13[[#This Row],[2020 PRELIM]]-Table13[[#This Row],[2019 ORIG BUD]]</f>
        <v>-6040</v>
      </c>
    </row>
    <row r="79" spans="1:11" x14ac:dyDescent="0.25">
      <c r="A79" t="s">
        <v>791</v>
      </c>
      <c r="B79" t="s">
        <v>119</v>
      </c>
      <c r="C79" t="s">
        <v>797</v>
      </c>
      <c r="D79" t="s">
        <v>8</v>
      </c>
      <c r="E79" t="s">
        <v>72</v>
      </c>
      <c r="F79" s="7">
        <v>1771.7</v>
      </c>
      <c r="G79" s="7">
        <v>2379</v>
      </c>
      <c r="H79" s="7">
        <v>2379</v>
      </c>
      <c r="I79" s="7">
        <v>2379</v>
      </c>
      <c r="J79" s="7">
        <v>1572</v>
      </c>
      <c r="K79" s="7">
        <f>Table13[[#This Row],[2020 PRELIM]]-Table13[[#This Row],[2019 ORIG BUD]]</f>
        <v>-807</v>
      </c>
    </row>
    <row r="80" spans="1:11" x14ac:dyDescent="0.25">
      <c r="A80" t="s">
        <v>825</v>
      </c>
      <c r="B80" t="s">
        <v>267</v>
      </c>
      <c r="C80" t="s">
        <v>830</v>
      </c>
      <c r="D80" t="s">
        <v>8</v>
      </c>
      <c r="E80" t="s">
        <v>72</v>
      </c>
      <c r="F80" s="7">
        <v>12160.51</v>
      </c>
      <c r="G80" s="7">
        <v>0</v>
      </c>
      <c r="H80" s="7">
        <v>0</v>
      </c>
      <c r="I80" s="7">
        <v>1500</v>
      </c>
      <c r="J80" s="7">
        <v>1500</v>
      </c>
      <c r="K80" s="7">
        <f>Table13[[#This Row],[2020 PRELIM]]-Table13[[#This Row],[2019 ORIG BUD]]</f>
        <v>1500</v>
      </c>
    </row>
    <row r="81" spans="1:11" x14ac:dyDescent="0.25">
      <c r="A81" t="s">
        <v>791</v>
      </c>
      <c r="B81" t="s">
        <v>267</v>
      </c>
      <c r="C81" t="s">
        <v>796</v>
      </c>
      <c r="D81" t="s">
        <v>8</v>
      </c>
      <c r="E81" t="s">
        <v>72</v>
      </c>
      <c r="F81" s="7">
        <v>798.61</v>
      </c>
      <c r="G81" s="7">
        <v>0</v>
      </c>
      <c r="H81" s="7">
        <v>0</v>
      </c>
      <c r="I81" s="7">
        <v>128</v>
      </c>
      <c r="J81" s="7">
        <v>0</v>
      </c>
      <c r="K81" s="7">
        <f>Table13[[#This Row],[2020 PRELIM]]-Table13[[#This Row],[2019 ORIG BUD]]</f>
        <v>0</v>
      </c>
    </row>
    <row r="82" spans="1:11" x14ac:dyDescent="0.25">
      <c r="A82" t="s">
        <v>825</v>
      </c>
      <c r="B82" t="s">
        <v>123</v>
      </c>
      <c r="C82" t="s">
        <v>829</v>
      </c>
      <c r="D82" t="s">
        <v>8</v>
      </c>
      <c r="E82" t="s">
        <v>72</v>
      </c>
      <c r="F82" s="7">
        <v>50743.32</v>
      </c>
      <c r="G82" s="7">
        <v>50732</v>
      </c>
      <c r="H82" s="7">
        <v>50732</v>
      </c>
      <c r="I82" s="7">
        <v>50732</v>
      </c>
      <c r="J82" s="7">
        <v>56951</v>
      </c>
      <c r="K82" s="7">
        <f>Table13[[#This Row],[2020 PRELIM]]-Table13[[#This Row],[2019 ORIG BUD]]</f>
        <v>6219</v>
      </c>
    </row>
    <row r="83" spans="1:11" x14ac:dyDescent="0.25">
      <c r="A83" t="s">
        <v>791</v>
      </c>
      <c r="B83" t="s">
        <v>123</v>
      </c>
      <c r="C83" t="s">
        <v>795</v>
      </c>
      <c r="D83" t="s">
        <v>8</v>
      </c>
      <c r="E83" t="s">
        <v>72</v>
      </c>
      <c r="F83" s="7">
        <v>780.68</v>
      </c>
      <c r="G83" s="7">
        <v>4348</v>
      </c>
      <c r="H83" s="7">
        <v>4348</v>
      </c>
      <c r="I83" s="7">
        <v>4348</v>
      </c>
      <c r="J83" s="7">
        <v>4885</v>
      </c>
      <c r="K83" s="7">
        <f>Table13[[#This Row],[2020 PRELIM]]-Table13[[#This Row],[2019 ORIG BUD]]</f>
        <v>537</v>
      </c>
    </row>
    <row r="84" spans="1:11" x14ac:dyDescent="0.25">
      <c r="A84" t="s">
        <v>825</v>
      </c>
      <c r="B84" t="s">
        <v>125</v>
      </c>
      <c r="C84" t="s">
        <v>828</v>
      </c>
      <c r="D84" t="s">
        <v>8</v>
      </c>
      <c r="E84" t="s">
        <v>72</v>
      </c>
      <c r="F84" s="7">
        <v>21462</v>
      </c>
      <c r="G84" s="7">
        <v>17169</v>
      </c>
      <c r="H84" s="7">
        <v>17169</v>
      </c>
      <c r="I84" s="7">
        <v>17169</v>
      </c>
      <c r="J84" s="7">
        <v>4258</v>
      </c>
      <c r="K84" s="7">
        <f>Table13[[#This Row],[2020 PRELIM]]-Table13[[#This Row],[2019 ORIG BUD]]</f>
        <v>-12911</v>
      </c>
    </row>
    <row r="85" spans="1:11" x14ac:dyDescent="0.25">
      <c r="A85" t="s">
        <v>791</v>
      </c>
      <c r="B85" t="s">
        <v>125</v>
      </c>
      <c r="C85" t="s">
        <v>794</v>
      </c>
      <c r="D85" t="s">
        <v>8</v>
      </c>
      <c r="E85" t="s">
        <v>72</v>
      </c>
      <c r="F85" s="7">
        <v>1012</v>
      </c>
      <c r="G85" s="7">
        <v>809</v>
      </c>
      <c r="H85" s="7">
        <v>809</v>
      </c>
      <c r="I85" s="7">
        <v>809</v>
      </c>
      <c r="J85" s="7">
        <v>202</v>
      </c>
      <c r="K85" s="7">
        <f>Table13[[#This Row],[2020 PRELIM]]-Table13[[#This Row],[2019 ORIG BUD]]</f>
        <v>-607</v>
      </c>
    </row>
    <row r="86" spans="1:11" x14ac:dyDescent="0.25">
      <c r="A86" t="s">
        <v>825</v>
      </c>
      <c r="B86" t="s">
        <v>127</v>
      </c>
      <c r="C86" t="s">
        <v>827</v>
      </c>
      <c r="D86" t="s">
        <v>8</v>
      </c>
      <c r="E86" t="s">
        <v>72</v>
      </c>
      <c r="F86" s="7">
        <v>27473</v>
      </c>
      <c r="G86" s="7">
        <v>34341</v>
      </c>
      <c r="H86" s="7">
        <v>44639</v>
      </c>
      <c r="I86" s="7">
        <v>34341</v>
      </c>
      <c r="J86" s="7">
        <v>66393</v>
      </c>
      <c r="K86" s="7">
        <f>Table13[[#This Row],[2020 PRELIM]]-Table13[[#This Row],[2019 ORIG BUD]]</f>
        <v>32052</v>
      </c>
    </row>
    <row r="87" spans="1:11" x14ac:dyDescent="0.25">
      <c r="A87" t="s">
        <v>791</v>
      </c>
      <c r="B87" t="s">
        <v>127</v>
      </c>
      <c r="C87" t="s">
        <v>793</v>
      </c>
      <c r="D87" t="s">
        <v>8</v>
      </c>
      <c r="E87" t="s">
        <v>72</v>
      </c>
      <c r="F87" s="7">
        <v>1118</v>
      </c>
      <c r="G87" s="7">
        <v>1397</v>
      </c>
      <c r="H87" s="7">
        <v>1816</v>
      </c>
      <c r="I87" s="7">
        <v>1397</v>
      </c>
      <c r="J87" s="7">
        <v>2724</v>
      </c>
      <c r="K87" s="7">
        <f>Table13[[#This Row],[2020 PRELIM]]-Table13[[#This Row],[2019 ORIG BUD]]</f>
        <v>1327</v>
      </c>
    </row>
    <row r="88" spans="1:11" x14ac:dyDescent="0.25">
      <c r="A88" t="s">
        <v>825</v>
      </c>
      <c r="B88" t="s">
        <v>129</v>
      </c>
      <c r="C88" t="s">
        <v>826</v>
      </c>
      <c r="D88" t="s">
        <v>8</v>
      </c>
      <c r="E88" t="s">
        <v>72</v>
      </c>
      <c r="F88" s="7">
        <v>2499</v>
      </c>
      <c r="G88" s="7">
        <v>2524</v>
      </c>
      <c r="H88" s="7">
        <v>2524</v>
      </c>
      <c r="I88" s="7">
        <v>2524</v>
      </c>
      <c r="J88" s="7">
        <v>0</v>
      </c>
      <c r="K88" s="7">
        <f>Table13[[#This Row],[2020 PRELIM]]-Table13[[#This Row],[2019 ORIG BUD]]</f>
        <v>-2524</v>
      </c>
    </row>
    <row r="89" spans="1:11" x14ac:dyDescent="0.25">
      <c r="A89" t="s">
        <v>791</v>
      </c>
      <c r="B89" t="s">
        <v>129</v>
      </c>
      <c r="C89" t="s">
        <v>792</v>
      </c>
      <c r="D89" t="s">
        <v>8</v>
      </c>
      <c r="E89" t="s">
        <v>72</v>
      </c>
      <c r="F89" s="7">
        <v>199</v>
      </c>
      <c r="G89" s="7">
        <v>206</v>
      </c>
      <c r="H89" s="7">
        <v>206</v>
      </c>
      <c r="I89" s="7">
        <v>206</v>
      </c>
      <c r="J89" s="7">
        <v>0</v>
      </c>
      <c r="K89" s="7">
        <f>Table13[[#This Row],[2020 PRELIM]]-Table13[[#This Row],[2019 ORIG BUD]]</f>
        <v>-206</v>
      </c>
    </row>
    <row r="90" spans="1:11" x14ac:dyDescent="0.25">
      <c r="A90" t="s">
        <v>825</v>
      </c>
      <c r="B90" t="s">
        <v>131</v>
      </c>
      <c r="C90" t="s">
        <v>824</v>
      </c>
      <c r="D90" t="s">
        <v>8</v>
      </c>
      <c r="E90" t="s">
        <v>72</v>
      </c>
      <c r="F90" s="7">
        <v>55009</v>
      </c>
      <c r="G90" s="7">
        <v>50721</v>
      </c>
      <c r="H90" s="7">
        <v>50721</v>
      </c>
      <c r="I90" s="7">
        <v>50721</v>
      </c>
      <c r="J90" s="7">
        <v>51676</v>
      </c>
      <c r="K90" s="7">
        <f>Table13[[#This Row],[2020 PRELIM]]-Table13[[#This Row],[2019 ORIG BUD]]</f>
        <v>955</v>
      </c>
    </row>
    <row r="91" spans="1:11" x14ac:dyDescent="0.25">
      <c r="A91" t="s">
        <v>791</v>
      </c>
      <c r="B91" t="s">
        <v>131</v>
      </c>
      <c r="C91" t="s">
        <v>790</v>
      </c>
      <c r="D91" t="s">
        <v>8</v>
      </c>
      <c r="E91" t="s">
        <v>72</v>
      </c>
      <c r="F91" s="7">
        <v>4964</v>
      </c>
      <c r="G91" s="7">
        <v>4267</v>
      </c>
      <c r="H91" s="7">
        <v>4267</v>
      </c>
      <c r="I91" s="7">
        <v>4267</v>
      </c>
      <c r="J91" s="7">
        <v>4372</v>
      </c>
      <c r="K91" s="7">
        <f>Table13[[#This Row],[2020 PRELIM]]-Table13[[#This Row],[2019 ORIG BUD]]</f>
        <v>105</v>
      </c>
    </row>
    <row r="92" spans="1:11" s="1" customFormat="1" x14ac:dyDescent="0.25">
      <c r="C92" s="1" t="s">
        <v>1259</v>
      </c>
      <c r="F92" s="6">
        <f>SUBTOTAL(109,F76:F91)</f>
        <v>259197.96999999997</v>
      </c>
      <c r="G92" s="6">
        <f t="shared" ref="G92:J92" si="6">SUBTOTAL(109,G76:G91)</f>
        <v>260906</v>
      </c>
      <c r="H92" s="6">
        <f t="shared" si="6"/>
        <v>271623</v>
      </c>
      <c r="I92" s="6">
        <f t="shared" si="6"/>
        <v>262534</v>
      </c>
      <c r="J92" s="6">
        <f t="shared" si="6"/>
        <v>285863</v>
      </c>
      <c r="K92" s="6">
        <f>Table13[[#This Row],[2020 PRELIM]]-Table13[[#This Row],[2019 ORIG BUD]]</f>
        <v>24957</v>
      </c>
    </row>
    <row r="93" spans="1:11" x14ac:dyDescent="0.25">
      <c r="F93" s="16">
        <f>F92+F74+F43+F32+F39+F14</f>
        <v>1775179.83</v>
      </c>
      <c r="G93" s="16">
        <f t="shared" ref="G93:K93" si="7">G92+G74+G43+G32+G39+G14</f>
        <v>1875294</v>
      </c>
      <c r="H93" s="16">
        <f t="shared" si="7"/>
        <v>1926491</v>
      </c>
      <c r="I93" s="16">
        <f t="shared" si="7"/>
        <v>1885026</v>
      </c>
      <c r="J93" s="16">
        <f t="shared" si="7"/>
        <v>1886100</v>
      </c>
      <c r="K93" s="16">
        <f t="shared" si="7"/>
        <v>10806</v>
      </c>
    </row>
    <row r="94" spans="1:11" x14ac:dyDescent="0.25">
      <c r="K94" s="11">
        <f>Table13[[#Totals],[Change vs. 2019]]/Table13[[#Totals],[2019 ORIG BUD]]</f>
        <v>5.7622964719132039E-3</v>
      </c>
    </row>
  </sheetData>
  <sortState ref="A2:J76">
    <sortCondition descending="1" ref="E2:E76"/>
  </sortState>
  <pageMargins left="0.7" right="0.7" top="0.75" bottom="0.75" header="0.3" footer="0.3"/>
  <pageSetup orientation="portrait" verticalDpi="0" r:id="rId1"/>
  <drawing r:id="rId2"/>
  <tableParts count="2"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topLeftCell="A21" workbookViewId="0">
      <selection activeCell="Q27" sqref="Q27"/>
    </sheetView>
  </sheetViews>
  <sheetFormatPr defaultRowHeight="15" x14ac:dyDescent="0.25"/>
  <cols>
    <col min="1" max="1" width="9.5703125" customWidth="1"/>
    <col min="2" max="2" width="8.42578125" customWidth="1"/>
    <col min="3" max="3" width="36" customWidth="1"/>
    <col min="4" max="4" width="10" customWidth="1"/>
    <col min="5" max="5" width="8.42578125" customWidth="1"/>
    <col min="6" max="6" width="15.85546875" style="7" customWidth="1"/>
    <col min="7" max="7" width="17.28515625" style="7" customWidth="1"/>
    <col min="8" max="8" width="16.140625" style="7" customWidth="1"/>
    <col min="9" max="9" width="17.140625" style="7" customWidth="1"/>
    <col min="10" max="10" width="15" style="7" customWidth="1"/>
    <col min="11" max="11" width="11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395</v>
      </c>
      <c r="G1" s="6" t="s">
        <v>392</v>
      </c>
      <c r="H1" s="6" t="s">
        <v>393</v>
      </c>
      <c r="I1" s="6" t="s">
        <v>394</v>
      </c>
      <c r="J1" s="6" t="s">
        <v>396</v>
      </c>
      <c r="K1" s="6" t="s">
        <v>1245</v>
      </c>
    </row>
    <row r="2" spans="1:15" x14ac:dyDescent="0.25">
      <c r="A2" t="s">
        <v>1045</v>
      </c>
      <c r="B2" t="s">
        <v>1060</v>
      </c>
      <c r="C2" t="s">
        <v>1059</v>
      </c>
      <c r="D2" t="s">
        <v>8</v>
      </c>
      <c r="E2" t="s">
        <v>9</v>
      </c>
      <c r="F2" s="7">
        <v>6851.35</v>
      </c>
      <c r="G2" s="7">
        <v>0</v>
      </c>
      <c r="H2" s="7">
        <v>0</v>
      </c>
      <c r="I2" s="7">
        <v>0</v>
      </c>
      <c r="J2" s="7">
        <v>0</v>
      </c>
      <c r="K2" s="7">
        <f>Table15[[#This Row],[2020 PRELIM]]-Table15[[#This Row],[2019 ORIG BUD]]</f>
        <v>0</v>
      </c>
      <c r="L2" s="7"/>
      <c r="M2" s="7"/>
      <c r="N2" s="7"/>
      <c r="O2" s="7"/>
    </row>
    <row r="3" spans="1:15" x14ac:dyDescent="0.25">
      <c r="A3" t="s">
        <v>1045</v>
      </c>
      <c r="B3" t="s">
        <v>1058</v>
      </c>
      <c r="C3" t="s">
        <v>1057</v>
      </c>
      <c r="D3" t="s">
        <v>8</v>
      </c>
      <c r="E3" t="s">
        <v>9</v>
      </c>
      <c r="F3" s="7">
        <v>0</v>
      </c>
      <c r="G3" s="7">
        <v>0</v>
      </c>
      <c r="H3" s="7">
        <v>0</v>
      </c>
      <c r="I3" s="7">
        <v>0</v>
      </c>
      <c r="J3" s="7">
        <v>124000</v>
      </c>
      <c r="K3" s="7">
        <f>Table15[[#This Row],[2020 PRELIM]]-Table15[[#This Row],[2019 ORIG BUD]]</f>
        <v>124000</v>
      </c>
      <c r="L3" s="7"/>
      <c r="M3" s="7"/>
      <c r="N3" s="7"/>
      <c r="O3" s="7"/>
    </row>
    <row r="4" spans="1:15" x14ac:dyDescent="0.25">
      <c r="A4" t="s">
        <v>1045</v>
      </c>
      <c r="B4" t="s">
        <v>1056</v>
      </c>
      <c r="C4" t="s">
        <v>1055</v>
      </c>
      <c r="D4" t="s">
        <v>8</v>
      </c>
      <c r="E4" t="s">
        <v>9</v>
      </c>
      <c r="F4" s="7">
        <v>48982.41</v>
      </c>
      <c r="G4" s="7">
        <v>92100</v>
      </c>
      <c r="H4" s="7">
        <v>152100</v>
      </c>
      <c r="I4" s="7">
        <v>92100</v>
      </c>
      <c r="J4" s="7">
        <v>120000</v>
      </c>
      <c r="K4" s="7">
        <f>Table15[[#This Row],[2020 PRELIM]]-Table15[[#This Row],[2019 ORIG BUD]]</f>
        <v>27900</v>
      </c>
      <c r="L4" s="7"/>
      <c r="M4" s="7"/>
      <c r="N4" s="7"/>
      <c r="O4" s="7"/>
    </row>
    <row r="5" spans="1:15" x14ac:dyDescent="0.25">
      <c r="A5" t="s">
        <v>1045</v>
      </c>
      <c r="B5" t="s">
        <v>1040</v>
      </c>
      <c r="C5" t="s">
        <v>1054</v>
      </c>
      <c r="D5" t="s">
        <v>8</v>
      </c>
      <c r="E5" t="s">
        <v>9</v>
      </c>
      <c r="F5" s="7">
        <v>685</v>
      </c>
      <c r="G5" s="7">
        <v>300</v>
      </c>
      <c r="H5" s="7">
        <v>300</v>
      </c>
      <c r="I5" s="7">
        <v>300</v>
      </c>
      <c r="J5" s="7">
        <v>300</v>
      </c>
      <c r="K5" s="7">
        <f>Table15[[#This Row],[2020 PRELIM]]-Table15[[#This Row],[2019 ORIG BUD]]</f>
        <v>0</v>
      </c>
      <c r="L5" s="7"/>
      <c r="M5" s="7"/>
      <c r="N5" s="7"/>
      <c r="O5" s="7"/>
    </row>
    <row r="6" spans="1:15" x14ac:dyDescent="0.25">
      <c r="A6" t="s">
        <v>1045</v>
      </c>
      <c r="B6" t="s">
        <v>582</v>
      </c>
      <c r="C6" t="s">
        <v>1053</v>
      </c>
      <c r="D6" t="s">
        <v>8</v>
      </c>
      <c r="E6" t="s">
        <v>9</v>
      </c>
      <c r="F6" s="7">
        <v>105</v>
      </c>
      <c r="G6" s="7">
        <v>0</v>
      </c>
      <c r="H6" s="7">
        <v>0</v>
      </c>
      <c r="I6" s="7">
        <v>0</v>
      </c>
      <c r="J6" s="7">
        <v>0</v>
      </c>
      <c r="K6" s="7">
        <f>Table15[[#This Row],[2020 PRELIM]]-Table15[[#This Row],[2019 ORIG BUD]]</f>
        <v>0</v>
      </c>
      <c r="L6" s="7"/>
      <c r="M6" s="7"/>
      <c r="N6" s="7"/>
      <c r="O6" s="7"/>
    </row>
    <row r="7" spans="1:15" x14ac:dyDescent="0.25">
      <c r="A7" t="s">
        <v>1045</v>
      </c>
      <c r="B7" t="s">
        <v>1052</v>
      </c>
      <c r="C7" t="s">
        <v>1051</v>
      </c>
      <c r="D7" t="s">
        <v>8</v>
      </c>
      <c r="E7" t="s">
        <v>9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f>Table15[[#This Row],[2020 PRELIM]]-Table15[[#This Row],[2019 ORIG BUD]]</f>
        <v>0</v>
      </c>
      <c r="L7" s="7"/>
      <c r="M7" s="7"/>
      <c r="N7" s="7"/>
      <c r="O7" s="7"/>
    </row>
    <row r="8" spans="1:15" x14ac:dyDescent="0.25">
      <c r="A8" t="s">
        <v>1045</v>
      </c>
      <c r="B8" t="s">
        <v>1050</v>
      </c>
      <c r="C8" t="s">
        <v>1049</v>
      </c>
      <c r="D8" t="s">
        <v>8</v>
      </c>
      <c r="E8" t="s">
        <v>9</v>
      </c>
      <c r="F8" s="7">
        <v>8797.08</v>
      </c>
      <c r="G8" s="7">
        <v>17500</v>
      </c>
      <c r="H8" s="7">
        <v>17500</v>
      </c>
      <c r="I8" s="7">
        <v>9000</v>
      </c>
      <c r="J8" s="7">
        <v>8000</v>
      </c>
      <c r="K8" s="7">
        <f>Table15[[#This Row],[2020 PRELIM]]-Table15[[#This Row],[2019 ORIG BUD]]</f>
        <v>-9500</v>
      </c>
      <c r="L8" s="7"/>
      <c r="M8" s="7"/>
      <c r="N8" s="7"/>
      <c r="O8" s="7"/>
    </row>
    <row r="9" spans="1:15" x14ac:dyDescent="0.25">
      <c r="A9" t="s">
        <v>1045</v>
      </c>
      <c r="B9" t="s">
        <v>1048</v>
      </c>
      <c r="C9" t="s">
        <v>1047</v>
      </c>
      <c r="D9" t="s">
        <v>8</v>
      </c>
      <c r="E9" t="s">
        <v>9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f>Table15[[#This Row],[2020 PRELIM]]-Table15[[#This Row],[2019 ORIG BUD]]</f>
        <v>0</v>
      </c>
      <c r="L9" s="7"/>
      <c r="M9" s="7"/>
      <c r="N9" s="7"/>
      <c r="O9" s="7"/>
    </row>
    <row r="10" spans="1:15" x14ac:dyDescent="0.25">
      <c r="A10" t="s">
        <v>1045</v>
      </c>
      <c r="B10" t="s">
        <v>42</v>
      </c>
      <c r="C10" t="s">
        <v>1046</v>
      </c>
      <c r="D10" t="s">
        <v>8</v>
      </c>
      <c r="E10" t="s">
        <v>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Table15[[#This Row],[2020 PRELIM]]-Table15[[#This Row],[2019 ORIG BUD]]</f>
        <v>0</v>
      </c>
      <c r="L10" s="7"/>
      <c r="M10" s="7"/>
      <c r="N10" s="7"/>
      <c r="O10" s="7"/>
    </row>
    <row r="11" spans="1:15" x14ac:dyDescent="0.25">
      <c r="A11" t="s">
        <v>1045</v>
      </c>
      <c r="B11" t="s">
        <v>48</v>
      </c>
      <c r="C11" t="s">
        <v>49</v>
      </c>
      <c r="D11" t="s">
        <v>8</v>
      </c>
      <c r="E11" t="s">
        <v>9</v>
      </c>
      <c r="F11" s="7">
        <v>0.37</v>
      </c>
      <c r="G11" s="7">
        <v>0</v>
      </c>
      <c r="H11" s="7">
        <v>0</v>
      </c>
      <c r="I11" s="7">
        <v>4.25</v>
      </c>
      <c r="J11" s="7">
        <v>0</v>
      </c>
      <c r="K11" s="7">
        <f>Table15[[#This Row],[2020 PRELIM]]-Table15[[#This Row],[2019 ORIG BUD]]</f>
        <v>0</v>
      </c>
      <c r="L11" s="7"/>
      <c r="M11" s="7"/>
      <c r="N11" s="7"/>
      <c r="O11" s="7"/>
    </row>
    <row r="12" spans="1:15" x14ac:dyDescent="0.25">
      <c r="A12" t="s">
        <v>1045</v>
      </c>
      <c r="B12" t="s">
        <v>50</v>
      </c>
      <c r="C12" t="s">
        <v>1044</v>
      </c>
      <c r="D12" t="s">
        <v>8</v>
      </c>
      <c r="E12" t="s">
        <v>9</v>
      </c>
      <c r="F12" s="7">
        <v>117.41</v>
      </c>
      <c r="G12" s="7">
        <v>50</v>
      </c>
      <c r="H12" s="7">
        <v>50</v>
      </c>
      <c r="I12" s="7">
        <v>50</v>
      </c>
      <c r="J12" s="7">
        <v>50</v>
      </c>
      <c r="K12" s="7">
        <f>Table15[[#This Row],[2020 PRELIM]]-Table15[[#This Row],[2019 ORIG BUD]]</f>
        <v>0</v>
      </c>
      <c r="L12" s="7"/>
      <c r="M12" s="7"/>
      <c r="N12" s="7"/>
      <c r="O12" s="7"/>
    </row>
    <row r="13" spans="1:15" x14ac:dyDescent="0.25">
      <c r="A13" t="s">
        <v>1032</v>
      </c>
      <c r="B13" t="s">
        <v>1043</v>
      </c>
      <c r="C13" t="s">
        <v>1042</v>
      </c>
      <c r="D13" t="s">
        <v>8</v>
      </c>
      <c r="E13" t="s">
        <v>9</v>
      </c>
      <c r="F13" s="7">
        <v>803672.81</v>
      </c>
      <c r="G13" s="7">
        <v>710000</v>
      </c>
      <c r="H13" s="7">
        <v>910000</v>
      </c>
      <c r="I13" s="7">
        <v>925000</v>
      </c>
      <c r="J13" s="7">
        <v>710000</v>
      </c>
      <c r="K13" s="7">
        <f>Table15[[#This Row],[2020 PRELIM]]-Table15[[#This Row],[2019 ORIG BUD]]</f>
        <v>0</v>
      </c>
      <c r="L13" s="7"/>
      <c r="M13" s="7"/>
      <c r="N13" s="7"/>
      <c r="O13" s="7"/>
    </row>
    <row r="14" spans="1:15" x14ac:dyDescent="0.25">
      <c r="A14" t="s">
        <v>1032</v>
      </c>
      <c r="B14" t="s">
        <v>6</v>
      </c>
      <c r="C14" t="s">
        <v>1041</v>
      </c>
      <c r="D14" t="s">
        <v>8</v>
      </c>
      <c r="E14" t="s">
        <v>9</v>
      </c>
      <c r="F14" s="7">
        <v>1370</v>
      </c>
      <c r="G14" s="7">
        <v>3000</v>
      </c>
      <c r="H14" s="7">
        <v>3000</v>
      </c>
      <c r="I14" s="7">
        <v>2000</v>
      </c>
      <c r="J14" s="7">
        <v>1500</v>
      </c>
      <c r="K14" s="7">
        <f>Table15[[#This Row],[2020 PRELIM]]-Table15[[#This Row],[2019 ORIG BUD]]</f>
        <v>-1500</v>
      </c>
      <c r="L14" s="7"/>
      <c r="M14" s="7"/>
      <c r="N14" s="7"/>
      <c r="O14" s="7"/>
    </row>
    <row r="15" spans="1:15" x14ac:dyDescent="0.25">
      <c r="A15" t="s">
        <v>1032</v>
      </c>
      <c r="B15" t="s">
        <v>1040</v>
      </c>
      <c r="C15" t="s">
        <v>1039</v>
      </c>
      <c r="D15" t="s">
        <v>8</v>
      </c>
      <c r="E15" t="s">
        <v>9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Table15[[#This Row],[2020 PRELIM]]-Table15[[#This Row],[2019 ORIG BUD]]</f>
        <v>0</v>
      </c>
      <c r="L15" s="7"/>
      <c r="M15" s="7"/>
      <c r="N15" s="7"/>
      <c r="O15" s="7"/>
    </row>
    <row r="16" spans="1:15" x14ac:dyDescent="0.25">
      <c r="A16" t="s">
        <v>1032</v>
      </c>
      <c r="B16" t="s">
        <v>1038</v>
      </c>
      <c r="C16" t="s">
        <v>1037</v>
      </c>
      <c r="D16" t="s">
        <v>8</v>
      </c>
      <c r="E16" t="s">
        <v>9</v>
      </c>
      <c r="F16" s="7">
        <v>414.19</v>
      </c>
      <c r="G16" s="7">
        <v>500</v>
      </c>
      <c r="H16" s="7">
        <v>500</v>
      </c>
      <c r="I16" s="7">
        <v>0</v>
      </c>
      <c r="J16" s="7">
        <v>500</v>
      </c>
      <c r="K16" s="7">
        <f>Table15[[#This Row],[2020 PRELIM]]-Table15[[#This Row],[2019 ORIG BUD]]</f>
        <v>0</v>
      </c>
      <c r="L16" s="7"/>
      <c r="M16" s="7"/>
      <c r="N16" s="7"/>
      <c r="O16" s="7"/>
    </row>
    <row r="17" spans="1:15" x14ac:dyDescent="0.25">
      <c r="A17" t="s">
        <v>1032</v>
      </c>
      <c r="B17" t="s">
        <v>1028</v>
      </c>
      <c r="C17" t="s">
        <v>1036</v>
      </c>
      <c r="D17" t="s">
        <v>8</v>
      </c>
      <c r="E17" t="s">
        <v>9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Table15[[#This Row],[2020 PRELIM]]-Table15[[#This Row],[2019 ORIG BUD]]</f>
        <v>0</v>
      </c>
      <c r="L17" s="7"/>
      <c r="M17" s="7"/>
      <c r="N17" s="7"/>
      <c r="O17" s="7"/>
    </row>
    <row r="18" spans="1:15" x14ac:dyDescent="0.25">
      <c r="A18" t="s">
        <v>1032</v>
      </c>
      <c r="B18" t="s">
        <v>1035</v>
      </c>
      <c r="C18" t="s">
        <v>1034</v>
      </c>
      <c r="D18" t="s">
        <v>8</v>
      </c>
      <c r="E18" t="s">
        <v>9</v>
      </c>
      <c r="F18" s="7">
        <v>402036.76</v>
      </c>
      <c r="G18" s="7">
        <v>400000</v>
      </c>
      <c r="H18" s="7">
        <v>530000</v>
      </c>
      <c r="I18" s="7">
        <v>530000</v>
      </c>
      <c r="J18" s="7">
        <v>400000</v>
      </c>
      <c r="K18" s="7">
        <f>Table15[[#This Row],[2020 PRELIM]]-Table15[[#This Row],[2019 ORIG BUD]]</f>
        <v>0</v>
      </c>
      <c r="L18" s="7"/>
      <c r="M18" s="7"/>
      <c r="N18" s="7"/>
      <c r="O18" s="7"/>
    </row>
    <row r="19" spans="1:15" x14ac:dyDescent="0.25">
      <c r="A19" t="s">
        <v>1032</v>
      </c>
      <c r="B19" t="s">
        <v>48</v>
      </c>
      <c r="C19" t="s">
        <v>1033</v>
      </c>
      <c r="D19" t="s">
        <v>8</v>
      </c>
      <c r="E19" t="s">
        <v>9</v>
      </c>
      <c r="F19" s="7">
        <v>-0.34</v>
      </c>
      <c r="G19" s="7">
        <v>0</v>
      </c>
      <c r="H19" s="7">
        <v>0</v>
      </c>
      <c r="I19" s="7">
        <v>0</v>
      </c>
      <c r="J19" s="7">
        <v>0</v>
      </c>
      <c r="K19" s="7">
        <f>Table15[[#This Row],[2020 PRELIM]]-Table15[[#This Row],[2019 ORIG BUD]]</f>
        <v>0</v>
      </c>
      <c r="L19" s="7"/>
      <c r="M19" s="7"/>
      <c r="N19" s="7"/>
      <c r="O19" s="7"/>
    </row>
    <row r="20" spans="1:15" x14ac:dyDescent="0.25">
      <c r="A20" t="s">
        <v>1032</v>
      </c>
      <c r="B20" t="s">
        <v>50</v>
      </c>
      <c r="C20" t="s">
        <v>697</v>
      </c>
      <c r="D20" t="s">
        <v>8</v>
      </c>
      <c r="E20" t="s">
        <v>9</v>
      </c>
      <c r="F20" s="7">
        <v>9600</v>
      </c>
      <c r="G20" s="7">
        <v>8800</v>
      </c>
      <c r="H20" s="7">
        <v>8800</v>
      </c>
      <c r="I20" s="7">
        <v>8800</v>
      </c>
      <c r="J20" s="7">
        <v>8800</v>
      </c>
      <c r="K20" s="7">
        <f>Table15[[#This Row],[2020 PRELIM]]-Table15[[#This Row],[2019 ORIG BUD]]</f>
        <v>0</v>
      </c>
      <c r="L20" s="7"/>
      <c r="M20" s="7"/>
      <c r="N20" s="7"/>
      <c r="O20" s="7"/>
    </row>
    <row r="21" spans="1:15" x14ac:dyDescent="0.25">
      <c r="A21" t="s">
        <v>1026</v>
      </c>
      <c r="B21" t="s">
        <v>518</v>
      </c>
      <c r="C21" t="s">
        <v>1031</v>
      </c>
      <c r="D21" t="s">
        <v>8</v>
      </c>
      <c r="E21" t="s">
        <v>9</v>
      </c>
      <c r="F21" s="7">
        <v>137430.18</v>
      </c>
      <c r="G21" s="7">
        <v>132000</v>
      </c>
      <c r="H21" s="7">
        <v>132000</v>
      </c>
      <c r="I21" s="7">
        <v>135000</v>
      </c>
      <c r="J21" s="7">
        <v>135000</v>
      </c>
      <c r="K21" s="7">
        <f>Table15[[#This Row],[2020 PRELIM]]-Table15[[#This Row],[2019 ORIG BUD]]</f>
        <v>3000</v>
      </c>
      <c r="L21" s="7"/>
      <c r="M21" s="7"/>
      <c r="N21" s="7"/>
      <c r="O21" s="7"/>
    </row>
    <row r="22" spans="1:15" x14ac:dyDescent="0.25">
      <c r="A22" t="s">
        <v>1026</v>
      </c>
      <c r="B22" t="s">
        <v>1030</v>
      </c>
      <c r="C22" t="s">
        <v>1029</v>
      </c>
      <c r="D22" t="s">
        <v>8</v>
      </c>
      <c r="E22" t="s">
        <v>9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Table15[[#This Row],[2020 PRELIM]]-Table15[[#This Row],[2019 ORIG BUD]]</f>
        <v>0</v>
      </c>
      <c r="L22" s="7"/>
      <c r="M22" s="7"/>
      <c r="N22" s="7"/>
      <c r="O22" s="7"/>
    </row>
    <row r="23" spans="1:15" x14ac:dyDescent="0.25">
      <c r="A23" t="s">
        <v>1026</v>
      </c>
      <c r="B23" t="s">
        <v>1028</v>
      </c>
      <c r="C23" t="s">
        <v>1027</v>
      </c>
      <c r="D23" t="s">
        <v>8</v>
      </c>
      <c r="E23" t="s">
        <v>9</v>
      </c>
      <c r="F23" s="7">
        <v>302302.06</v>
      </c>
      <c r="G23" s="7">
        <v>180000</v>
      </c>
      <c r="H23" s="7">
        <v>180000</v>
      </c>
      <c r="I23" s="7">
        <v>275000</v>
      </c>
      <c r="J23" s="7">
        <v>190000</v>
      </c>
      <c r="K23" s="7">
        <f>Table15[[#This Row],[2020 PRELIM]]-Table15[[#This Row],[2019 ORIG BUD]]</f>
        <v>10000</v>
      </c>
      <c r="L23" s="7"/>
      <c r="M23" s="7"/>
      <c r="N23" s="7"/>
      <c r="O23" s="7"/>
    </row>
    <row r="24" spans="1:15" x14ac:dyDescent="0.25">
      <c r="A24" t="s">
        <v>1026</v>
      </c>
      <c r="B24" t="s">
        <v>48</v>
      </c>
      <c r="C24" t="s">
        <v>49</v>
      </c>
      <c r="D24" t="s">
        <v>8</v>
      </c>
      <c r="E24" t="s">
        <v>9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f>Table15[[#This Row],[2020 PRELIM]]-Table15[[#This Row],[2019 ORIG BUD]]</f>
        <v>0</v>
      </c>
      <c r="L24" s="7"/>
      <c r="M24" s="7"/>
      <c r="N24" s="7"/>
      <c r="O24" s="7"/>
    </row>
    <row r="25" spans="1:15" x14ac:dyDescent="0.25">
      <c r="A25" t="s">
        <v>873</v>
      </c>
      <c r="B25" t="s">
        <v>390</v>
      </c>
      <c r="C25" t="s">
        <v>872</v>
      </c>
      <c r="D25" t="s">
        <v>8</v>
      </c>
      <c r="E25" t="s">
        <v>9</v>
      </c>
      <c r="F25" s="7">
        <v>200000</v>
      </c>
      <c r="G25" s="7">
        <v>400000</v>
      </c>
      <c r="H25" s="7">
        <v>400000</v>
      </c>
      <c r="I25" s="7">
        <v>100000</v>
      </c>
      <c r="J25" s="7">
        <v>400000</v>
      </c>
      <c r="K25" s="7">
        <f>Table15[[#This Row],[2020 PRELIM]]-Table15[[#This Row],[2019 ORIG BUD]]</f>
        <v>0</v>
      </c>
      <c r="L25" s="7"/>
      <c r="M25" s="7"/>
      <c r="N25" s="7"/>
      <c r="O25" s="7"/>
    </row>
    <row r="26" spans="1:15" x14ac:dyDescent="0.25">
      <c r="A26" t="s">
        <v>871</v>
      </c>
      <c r="B26" t="s">
        <v>390</v>
      </c>
      <c r="C26" t="s">
        <v>870</v>
      </c>
      <c r="D26" t="s">
        <v>8</v>
      </c>
      <c r="E26" t="s">
        <v>9</v>
      </c>
      <c r="F26" s="7">
        <v>3100</v>
      </c>
      <c r="G26" s="7">
        <v>0</v>
      </c>
      <c r="H26" s="7">
        <v>0</v>
      </c>
      <c r="I26" s="7">
        <v>0</v>
      </c>
      <c r="J26" s="7">
        <v>0</v>
      </c>
      <c r="K26" s="7">
        <f>Table15[[#This Row],[2020 PRELIM]]-Table15[[#This Row],[2019 ORIG BUD]]</f>
        <v>0</v>
      </c>
      <c r="L26" s="7"/>
      <c r="M26" s="7"/>
      <c r="N26" s="7"/>
      <c r="O26" s="7"/>
    </row>
    <row r="27" spans="1:15" x14ac:dyDescent="0.25">
      <c r="A27" t="s">
        <v>869</v>
      </c>
      <c r="B27" t="s">
        <v>390</v>
      </c>
      <c r="C27" t="s">
        <v>868</v>
      </c>
      <c r="D27" t="s">
        <v>8</v>
      </c>
      <c r="E27" t="s">
        <v>9</v>
      </c>
      <c r="F27" s="7">
        <v>71581.5</v>
      </c>
      <c r="G27" s="7">
        <v>47000</v>
      </c>
      <c r="H27" s="7">
        <v>47000</v>
      </c>
      <c r="I27" s="7">
        <v>52000</v>
      </c>
      <c r="J27" s="7">
        <v>47000</v>
      </c>
      <c r="K27" s="7">
        <f>Table15[[#This Row],[2020 PRELIM]]-Table15[[#This Row],[2019 ORIG BUD]]</f>
        <v>0</v>
      </c>
      <c r="L27" s="7"/>
      <c r="M27" s="7"/>
      <c r="N27" s="7"/>
      <c r="O27" s="7"/>
    </row>
    <row r="28" spans="1:15" x14ac:dyDescent="0.25">
      <c r="C28" t="s">
        <v>1247</v>
      </c>
      <c r="F28" s="7">
        <f t="shared" ref="F28:J28" si="0">SUBTOTAL(109,F2:F27)</f>
        <v>1997045.7799999998</v>
      </c>
      <c r="G28" s="7">
        <f t="shared" si="0"/>
        <v>1991250</v>
      </c>
      <c r="H28" s="7">
        <f t="shared" si="0"/>
        <v>2381250</v>
      </c>
      <c r="I28" s="7">
        <f t="shared" si="0"/>
        <v>2129254.25</v>
      </c>
      <c r="J28" s="7">
        <f t="shared" si="0"/>
        <v>2145150</v>
      </c>
      <c r="K28" s="5">
        <f>SUBTOTAL(109,Table15[Change vs. 2019])</f>
        <v>153900</v>
      </c>
    </row>
    <row r="30" spans="1:15" x14ac:dyDescent="0.25">
      <c r="A30" s="1"/>
      <c r="B30" s="1"/>
      <c r="C30" s="1"/>
      <c r="D30" s="1"/>
      <c r="E30" s="1"/>
      <c r="F30" s="6"/>
      <c r="G30" s="6"/>
      <c r="H30" s="6"/>
      <c r="I30" s="6"/>
      <c r="J30" s="6"/>
    </row>
    <row r="31" spans="1:15" x14ac:dyDescent="0.2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6" t="s">
        <v>395</v>
      </c>
      <c r="G31" s="6" t="s">
        <v>392</v>
      </c>
      <c r="H31" s="6" t="s">
        <v>393</v>
      </c>
      <c r="I31" s="6" t="s">
        <v>394</v>
      </c>
      <c r="J31" s="6" t="s">
        <v>396</v>
      </c>
      <c r="K31" s="6" t="s">
        <v>1281</v>
      </c>
    </row>
    <row r="32" spans="1:15" x14ac:dyDescent="0.25">
      <c r="A32" t="s">
        <v>993</v>
      </c>
      <c r="B32" t="s">
        <v>70</v>
      </c>
      <c r="C32" t="s">
        <v>1022</v>
      </c>
      <c r="D32" t="s">
        <v>8</v>
      </c>
      <c r="E32" t="s">
        <v>72</v>
      </c>
      <c r="F32" s="7">
        <v>180180.91</v>
      </c>
      <c r="G32" s="7">
        <v>183443</v>
      </c>
      <c r="H32" s="7">
        <v>183443</v>
      </c>
      <c r="I32" s="7">
        <v>183600</v>
      </c>
      <c r="J32" s="7">
        <v>184068</v>
      </c>
      <c r="K32" s="7">
        <f>Table16[[#This Row],[2020 PRELIM]]-Table16[[#This Row],[2019 ORIG BUD]]</f>
        <v>625</v>
      </c>
    </row>
    <row r="33" spans="1:11" x14ac:dyDescent="0.25">
      <c r="A33" t="s">
        <v>958</v>
      </c>
      <c r="B33" t="s">
        <v>70</v>
      </c>
      <c r="C33" t="s">
        <v>991</v>
      </c>
      <c r="D33" t="s">
        <v>8</v>
      </c>
      <c r="E33" t="s">
        <v>72</v>
      </c>
      <c r="F33" s="7">
        <v>198677.85</v>
      </c>
      <c r="G33" s="7">
        <v>194977</v>
      </c>
      <c r="H33" s="7">
        <v>194977</v>
      </c>
      <c r="I33" s="7">
        <v>204952</v>
      </c>
      <c r="J33" s="7">
        <v>194568</v>
      </c>
      <c r="K33" s="7">
        <f>Table16[[#This Row],[2020 PRELIM]]-Table16[[#This Row],[2019 ORIG BUD]]</f>
        <v>-409</v>
      </c>
    </row>
    <row r="34" spans="1:11" x14ac:dyDescent="0.25">
      <c r="A34" t="s">
        <v>948</v>
      </c>
      <c r="B34" t="s">
        <v>70</v>
      </c>
      <c r="C34" t="s">
        <v>956</v>
      </c>
      <c r="D34" t="s">
        <v>8</v>
      </c>
      <c r="E34" t="s">
        <v>72</v>
      </c>
      <c r="F34" s="7">
        <v>8560.94</v>
      </c>
      <c r="G34" s="7">
        <v>6030</v>
      </c>
      <c r="H34" s="7">
        <v>6030</v>
      </c>
      <c r="I34" s="7">
        <v>3959</v>
      </c>
      <c r="J34" s="7">
        <v>8107</v>
      </c>
      <c r="K34" s="7">
        <f>Table16[[#This Row],[2020 PRELIM]]-Table16[[#This Row],[2019 ORIG BUD]]</f>
        <v>2077</v>
      </c>
    </row>
    <row r="35" spans="1:11" x14ac:dyDescent="0.25">
      <c r="A35" t="s">
        <v>916</v>
      </c>
      <c r="B35" t="s">
        <v>70</v>
      </c>
      <c r="C35" t="s">
        <v>946</v>
      </c>
      <c r="D35" t="s">
        <v>8</v>
      </c>
      <c r="E35" t="s">
        <v>72</v>
      </c>
      <c r="F35" s="7">
        <v>240872.62</v>
      </c>
      <c r="G35" s="7">
        <v>247193</v>
      </c>
      <c r="H35" s="7">
        <v>247193</v>
      </c>
      <c r="I35" s="7">
        <v>215500</v>
      </c>
      <c r="J35" s="7">
        <v>292539</v>
      </c>
      <c r="K35" s="7">
        <f>Table16[[#This Row],[2020 PRELIM]]-Table16[[#This Row],[2019 ORIG BUD]]</f>
        <v>45346</v>
      </c>
    </row>
    <row r="36" spans="1:11" x14ac:dyDescent="0.25">
      <c r="A36" t="s">
        <v>893</v>
      </c>
      <c r="B36" t="s">
        <v>70</v>
      </c>
      <c r="C36" t="s">
        <v>904</v>
      </c>
      <c r="D36" t="s">
        <v>8</v>
      </c>
      <c r="E36" t="s">
        <v>72</v>
      </c>
      <c r="F36" s="7">
        <v>293940.25</v>
      </c>
      <c r="G36" s="7">
        <v>300299</v>
      </c>
      <c r="H36" s="7">
        <v>300299</v>
      </c>
      <c r="I36" s="7">
        <v>244700</v>
      </c>
      <c r="J36" s="7">
        <v>239079</v>
      </c>
      <c r="K36" s="7">
        <f>Table16[[#This Row],[2020 PRELIM]]-Table16[[#This Row],[2019 ORIG BUD]]</f>
        <v>-61220</v>
      </c>
    </row>
    <row r="37" spans="1:11" x14ac:dyDescent="0.25">
      <c r="A37" t="s">
        <v>879</v>
      </c>
      <c r="B37" t="s">
        <v>70</v>
      </c>
      <c r="C37" t="s">
        <v>891</v>
      </c>
      <c r="D37" t="s">
        <v>8</v>
      </c>
      <c r="E37" t="s">
        <v>72</v>
      </c>
      <c r="F37" s="7">
        <v>67676.759999999995</v>
      </c>
      <c r="G37" s="7">
        <v>78236</v>
      </c>
      <c r="H37" s="7">
        <v>78236</v>
      </c>
      <c r="I37" s="7">
        <v>78000</v>
      </c>
      <c r="J37" s="7">
        <v>80240</v>
      </c>
      <c r="K37" s="7">
        <f>Table16[[#This Row],[2020 PRELIM]]-Table16[[#This Row],[2019 ORIG BUD]]</f>
        <v>2004</v>
      </c>
    </row>
    <row r="38" spans="1:11" x14ac:dyDescent="0.25">
      <c r="A38" t="s">
        <v>993</v>
      </c>
      <c r="B38" t="s">
        <v>197</v>
      </c>
      <c r="C38" t="s">
        <v>1021</v>
      </c>
      <c r="D38" t="s">
        <v>8</v>
      </c>
      <c r="E38" t="s">
        <v>72</v>
      </c>
      <c r="F38" s="7">
        <v>0</v>
      </c>
      <c r="G38" s="7">
        <v>14000</v>
      </c>
      <c r="H38" s="7">
        <v>14000</v>
      </c>
      <c r="I38" s="7">
        <v>0</v>
      </c>
      <c r="J38" s="7">
        <v>0</v>
      </c>
      <c r="K38" s="7">
        <f>Table16[[#This Row],[2020 PRELIM]]-Table16[[#This Row],[2019 ORIG BUD]]</f>
        <v>-14000</v>
      </c>
    </row>
    <row r="39" spans="1:11" x14ac:dyDescent="0.25">
      <c r="A39" t="s">
        <v>958</v>
      </c>
      <c r="B39" t="s">
        <v>197</v>
      </c>
      <c r="C39" t="s">
        <v>990</v>
      </c>
      <c r="D39" t="s">
        <v>8</v>
      </c>
      <c r="E39" t="s">
        <v>72</v>
      </c>
      <c r="F39" s="7">
        <v>0</v>
      </c>
      <c r="G39" s="7">
        <v>0</v>
      </c>
      <c r="H39" s="7">
        <v>70000</v>
      </c>
      <c r="I39" s="7">
        <v>40000</v>
      </c>
      <c r="J39" s="7">
        <v>0</v>
      </c>
      <c r="K39" s="7">
        <f>Table16[[#This Row],[2020 PRELIM]]-Table16[[#This Row],[2019 ORIG BUD]]</f>
        <v>0</v>
      </c>
    </row>
    <row r="40" spans="1:11" x14ac:dyDescent="0.25">
      <c r="A40" t="s">
        <v>958</v>
      </c>
      <c r="B40" t="s">
        <v>73</v>
      </c>
      <c r="C40" t="s">
        <v>989</v>
      </c>
      <c r="D40" t="s">
        <v>8</v>
      </c>
      <c r="E40" t="s">
        <v>72</v>
      </c>
      <c r="F40" s="7">
        <v>0</v>
      </c>
      <c r="G40" s="7">
        <v>0</v>
      </c>
      <c r="H40" s="7">
        <v>70000</v>
      </c>
      <c r="I40" s="7">
        <v>70000</v>
      </c>
      <c r="J40" s="7">
        <v>0</v>
      </c>
      <c r="K40" s="7">
        <f>Table16[[#This Row],[2020 PRELIM]]-Table16[[#This Row],[2019 ORIG BUD]]</f>
        <v>0</v>
      </c>
    </row>
    <row r="41" spans="1:11" x14ac:dyDescent="0.25">
      <c r="A41" t="s">
        <v>893</v>
      </c>
      <c r="B41" t="s">
        <v>73</v>
      </c>
      <c r="C41" t="s">
        <v>903</v>
      </c>
      <c r="D41" t="s">
        <v>8</v>
      </c>
      <c r="E41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>Table16[[#This Row],[2020 PRELIM]]-Table16[[#This Row],[2019 ORIG BUD]]</f>
        <v>0</v>
      </c>
    </row>
    <row r="42" spans="1:11" s="1" customFormat="1" x14ac:dyDescent="0.25">
      <c r="C42" s="1" t="s">
        <v>1254</v>
      </c>
      <c r="F42" s="6">
        <f>SUBTOTAL(109,F32:F41)</f>
        <v>989909.33000000007</v>
      </c>
      <c r="G42" s="6">
        <f t="shared" ref="G42:K42" si="1">SUBTOTAL(109,G32:G41)</f>
        <v>1024178</v>
      </c>
      <c r="H42" s="6">
        <f t="shared" si="1"/>
        <v>1164178</v>
      </c>
      <c r="I42" s="6">
        <f t="shared" si="1"/>
        <v>1040711</v>
      </c>
      <c r="J42" s="6">
        <f t="shared" si="1"/>
        <v>998601</v>
      </c>
      <c r="K42" s="6">
        <f t="shared" si="1"/>
        <v>-25577</v>
      </c>
    </row>
    <row r="43" spans="1:11" x14ac:dyDescent="0.25">
      <c r="K43" s="7">
        <f>Table16[[#This Row],[2020 PRELIM]]-Table16[[#This Row],[2019 ORIG BUD]]</f>
        <v>0</v>
      </c>
    </row>
    <row r="44" spans="1:11" x14ac:dyDescent="0.25">
      <c r="A44" t="s">
        <v>916</v>
      </c>
      <c r="B44" t="s">
        <v>169</v>
      </c>
      <c r="C44" t="s">
        <v>170</v>
      </c>
      <c r="D44" t="s">
        <v>8</v>
      </c>
      <c r="E44" t="s">
        <v>72</v>
      </c>
      <c r="F44" s="7">
        <v>0</v>
      </c>
      <c r="G44" s="7">
        <v>0</v>
      </c>
      <c r="H44" s="7">
        <v>0</v>
      </c>
      <c r="I44" s="7">
        <v>7150.08</v>
      </c>
      <c r="J44" s="7">
        <v>0</v>
      </c>
      <c r="K44" s="7">
        <f>Table16[[#This Row],[2020 PRELIM]]-Table16[[#This Row],[2019 ORIG BUD]]</f>
        <v>0</v>
      </c>
    </row>
    <row r="45" spans="1:11" x14ac:dyDescent="0.25">
      <c r="A45" t="s">
        <v>893</v>
      </c>
      <c r="B45" t="s">
        <v>169</v>
      </c>
      <c r="C45" t="s">
        <v>902</v>
      </c>
      <c r="D45" t="s">
        <v>8</v>
      </c>
      <c r="E45" t="s">
        <v>72</v>
      </c>
      <c r="F45" s="7">
        <v>8161.15</v>
      </c>
      <c r="G45" s="7">
        <v>0</v>
      </c>
      <c r="H45" s="7">
        <v>0</v>
      </c>
      <c r="I45" s="7">
        <v>0</v>
      </c>
      <c r="J45" s="7">
        <v>0</v>
      </c>
      <c r="K45" s="7">
        <f>Table16[[#This Row],[2020 PRELIM]]-Table16[[#This Row],[2019 ORIG BUD]]</f>
        <v>0</v>
      </c>
    </row>
    <row r="46" spans="1:11" x14ac:dyDescent="0.25">
      <c r="A46" t="s">
        <v>993</v>
      </c>
      <c r="B46" t="s">
        <v>75</v>
      </c>
      <c r="C46" t="s">
        <v>1020</v>
      </c>
      <c r="D46" t="s">
        <v>8</v>
      </c>
      <c r="E46" t="s">
        <v>72</v>
      </c>
      <c r="F46" s="7">
        <v>409.21</v>
      </c>
      <c r="G46" s="7">
        <v>370</v>
      </c>
      <c r="H46" s="7">
        <v>370</v>
      </c>
      <c r="I46" s="7">
        <v>435</v>
      </c>
      <c r="J46" s="7">
        <v>432</v>
      </c>
      <c r="K46" s="7">
        <f>Table16[[#This Row],[2020 PRELIM]]-Table16[[#This Row],[2019 ORIG BUD]]</f>
        <v>62</v>
      </c>
    </row>
    <row r="47" spans="1:11" x14ac:dyDescent="0.25">
      <c r="A47" t="s">
        <v>958</v>
      </c>
      <c r="B47" t="s">
        <v>75</v>
      </c>
      <c r="C47" t="s">
        <v>988</v>
      </c>
      <c r="D47" t="s">
        <v>8</v>
      </c>
      <c r="E47" t="s">
        <v>72</v>
      </c>
      <c r="F47" s="7">
        <v>601.62</v>
      </c>
      <c r="G47" s="7">
        <v>538</v>
      </c>
      <c r="H47" s="7">
        <v>538</v>
      </c>
      <c r="I47" s="7">
        <v>669</v>
      </c>
      <c r="J47" s="7">
        <v>622</v>
      </c>
      <c r="K47" s="7">
        <f>Table16[[#This Row],[2020 PRELIM]]-Table16[[#This Row],[2019 ORIG BUD]]</f>
        <v>84</v>
      </c>
    </row>
    <row r="48" spans="1:11" x14ac:dyDescent="0.25">
      <c r="A48" t="s">
        <v>948</v>
      </c>
      <c r="B48" t="s">
        <v>75</v>
      </c>
      <c r="C48" t="s">
        <v>955</v>
      </c>
      <c r="D48" t="s">
        <v>8</v>
      </c>
      <c r="E48" t="s">
        <v>72</v>
      </c>
      <c r="F48" s="7">
        <v>19.68</v>
      </c>
      <c r="G48" s="7">
        <v>17</v>
      </c>
      <c r="H48" s="7">
        <v>17</v>
      </c>
      <c r="I48" s="7">
        <v>17</v>
      </c>
      <c r="J48" s="7">
        <v>26</v>
      </c>
      <c r="K48" s="7">
        <f>Table16[[#This Row],[2020 PRELIM]]-Table16[[#This Row],[2019 ORIG BUD]]</f>
        <v>9</v>
      </c>
    </row>
    <row r="49" spans="1:11" x14ac:dyDescent="0.25">
      <c r="A49" t="s">
        <v>916</v>
      </c>
      <c r="B49" t="s">
        <v>75</v>
      </c>
      <c r="C49" t="s">
        <v>945</v>
      </c>
      <c r="D49" t="s">
        <v>8</v>
      </c>
      <c r="E49" t="s">
        <v>72</v>
      </c>
      <c r="F49" s="7">
        <v>796.62</v>
      </c>
      <c r="G49" s="7">
        <v>740</v>
      </c>
      <c r="H49" s="7">
        <v>740</v>
      </c>
      <c r="I49" s="7">
        <v>884</v>
      </c>
      <c r="J49" s="7">
        <v>1080</v>
      </c>
      <c r="K49" s="7">
        <f>Table16[[#This Row],[2020 PRELIM]]-Table16[[#This Row],[2019 ORIG BUD]]</f>
        <v>340</v>
      </c>
    </row>
    <row r="50" spans="1:11" x14ac:dyDescent="0.25">
      <c r="A50" t="s">
        <v>893</v>
      </c>
      <c r="B50" t="s">
        <v>75</v>
      </c>
      <c r="C50" t="s">
        <v>901</v>
      </c>
      <c r="D50" t="s">
        <v>8</v>
      </c>
      <c r="E50" t="s">
        <v>72</v>
      </c>
      <c r="F50" s="7">
        <v>1188.72</v>
      </c>
      <c r="G50" s="7">
        <v>1110</v>
      </c>
      <c r="H50" s="7">
        <v>1110</v>
      </c>
      <c r="I50" s="7">
        <v>1033</v>
      </c>
      <c r="J50" s="7">
        <v>1080</v>
      </c>
      <c r="K50" s="7">
        <f>Table16[[#This Row],[2020 PRELIM]]-Table16[[#This Row],[2019 ORIG BUD]]</f>
        <v>-30</v>
      </c>
    </row>
    <row r="51" spans="1:11" x14ac:dyDescent="0.25">
      <c r="A51" t="s">
        <v>879</v>
      </c>
      <c r="B51" t="s">
        <v>75</v>
      </c>
      <c r="C51" t="s">
        <v>890</v>
      </c>
      <c r="D51" t="s">
        <v>8</v>
      </c>
      <c r="E51" t="s">
        <v>72</v>
      </c>
      <c r="F51" s="7">
        <v>197.52</v>
      </c>
      <c r="G51" s="7">
        <v>185</v>
      </c>
      <c r="H51" s="7">
        <v>185</v>
      </c>
      <c r="I51" s="7">
        <v>122</v>
      </c>
      <c r="J51" s="7">
        <v>216</v>
      </c>
      <c r="K51" s="7">
        <f>Table16[[#This Row],[2020 PRELIM]]-Table16[[#This Row],[2019 ORIG BUD]]</f>
        <v>31</v>
      </c>
    </row>
    <row r="52" spans="1:11" x14ac:dyDescent="0.25">
      <c r="A52" t="s">
        <v>993</v>
      </c>
      <c r="B52" t="s">
        <v>77</v>
      </c>
      <c r="C52" t="s">
        <v>1019</v>
      </c>
      <c r="D52" t="s">
        <v>8</v>
      </c>
      <c r="E52" t="s">
        <v>72</v>
      </c>
      <c r="F52" s="7">
        <v>13614.94</v>
      </c>
      <c r="G52" s="7">
        <v>14797</v>
      </c>
      <c r="H52" s="7">
        <v>14797</v>
      </c>
      <c r="I52" s="7">
        <v>12560</v>
      </c>
      <c r="J52" s="7">
        <v>13972</v>
      </c>
      <c r="K52" s="7">
        <f>Table16[[#This Row],[2020 PRELIM]]-Table16[[#This Row],[2019 ORIG BUD]]</f>
        <v>-825</v>
      </c>
    </row>
    <row r="53" spans="1:11" x14ac:dyDescent="0.25">
      <c r="A53" t="s">
        <v>958</v>
      </c>
      <c r="B53" t="s">
        <v>77</v>
      </c>
      <c r="C53" t="s">
        <v>987</v>
      </c>
      <c r="D53" t="s">
        <v>8</v>
      </c>
      <c r="E53" t="s">
        <v>72</v>
      </c>
      <c r="F53" s="7">
        <v>14555.23</v>
      </c>
      <c r="G53" s="7">
        <v>14916</v>
      </c>
      <c r="H53" s="7">
        <v>14916</v>
      </c>
      <c r="I53" s="7">
        <v>14916</v>
      </c>
      <c r="J53" s="7">
        <v>14884</v>
      </c>
      <c r="K53" s="7">
        <f>Table16[[#This Row],[2020 PRELIM]]-Table16[[#This Row],[2019 ORIG BUD]]</f>
        <v>-32</v>
      </c>
    </row>
    <row r="54" spans="1:11" x14ac:dyDescent="0.25">
      <c r="A54" t="s">
        <v>948</v>
      </c>
      <c r="B54" t="s">
        <v>77</v>
      </c>
      <c r="C54" t="s">
        <v>954</v>
      </c>
      <c r="D54" t="s">
        <v>8</v>
      </c>
      <c r="E54" t="s">
        <v>72</v>
      </c>
      <c r="F54" s="7">
        <v>654.9</v>
      </c>
      <c r="G54" s="7">
        <v>461</v>
      </c>
      <c r="H54" s="7">
        <v>461</v>
      </c>
      <c r="I54" s="7">
        <v>266</v>
      </c>
      <c r="J54" s="7">
        <v>620</v>
      </c>
      <c r="K54" s="7">
        <f>Table16[[#This Row],[2020 PRELIM]]-Table16[[#This Row],[2019 ORIG BUD]]</f>
        <v>159</v>
      </c>
    </row>
    <row r="55" spans="1:11" x14ac:dyDescent="0.25">
      <c r="A55" t="s">
        <v>916</v>
      </c>
      <c r="B55" t="s">
        <v>77</v>
      </c>
      <c r="C55" t="s">
        <v>944</v>
      </c>
      <c r="D55" t="s">
        <v>8</v>
      </c>
      <c r="E55" t="s">
        <v>72</v>
      </c>
      <c r="F55" s="7">
        <v>17731.599999999999</v>
      </c>
      <c r="G55" s="7">
        <v>18910</v>
      </c>
      <c r="H55" s="7">
        <v>18910</v>
      </c>
      <c r="I55" s="7">
        <v>16500</v>
      </c>
      <c r="J55" s="7">
        <v>22379</v>
      </c>
      <c r="K55" s="7">
        <f>Table16[[#This Row],[2020 PRELIM]]-Table16[[#This Row],[2019 ORIG BUD]]</f>
        <v>3469</v>
      </c>
    </row>
    <row r="56" spans="1:11" x14ac:dyDescent="0.25">
      <c r="A56" t="s">
        <v>893</v>
      </c>
      <c r="B56" t="s">
        <v>77</v>
      </c>
      <c r="C56" t="s">
        <v>900</v>
      </c>
      <c r="D56" t="s">
        <v>8</v>
      </c>
      <c r="E56" t="s">
        <v>72</v>
      </c>
      <c r="F56" s="7">
        <v>22426.720000000001</v>
      </c>
      <c r="G56" s="7">
        <v>22973</v>
      </c>
      <c r="H56" s="7">
        <v>22973</v>
      </c>
      <c r="I56" s="7">
        <v>17325</v>
      </c>
      <c r="J56" s="7">
        <v>18290</v>
      </c>
      <c r="K56" s="7">
        <f>Table16[[#This Row],[2020 PRELIM]]-Table16[[#This Row],[2019 ORIG BUD]]</f>
        <v>-4683</v>
      </c>
    </row>
    <row r="57" spans="1:11" x14ac:dyDescent="0.25">
      <c r="A57" t="s">
        <v>879</v>
      </c>
      <c r="B57" t="s">
        <v>77</v>
      </c>
      <c r="C57" t="s">
        <v>889</v>
      </c>
      <c r="D57" t="s">
        <v>8</v>
      </c>
      <c r="E57" t="s">
        <v>72</v>
      </c>
      <c r="F57" s="7">
        <v>4929.46</v>
      </c>
      <c r="G57" s="7">
        <v>5985</v>
      </c>
      <c r="H57" s="7">
        <v>5985</v>
      </c>
      <c r="I57" s="7">
        <v>5100</v>
      </c>
      <c r="J57" s="7">
        <v>6138</v>
      </c>
      <c r="K57" s="7">
        <f>Table16[[#This Row],[2020 PRELIM]]-Table16[[#This Row],[2019 ORIG BUD]]</f>
        <v>153</v>
      </c>
    </row>
    <row r="58" spans="1:11" x14ac:dyDescent="0.25">
      <c r="A58" t="s">
        <v>993</v>
      </c>
      <c r="B58" t="s">
        <v>79</v>
      </c>
      <c r="C58" t="s">
        <v>80</v>
      </c>
      <c r="D58" t="s">
        <v>8</v>
      </c>
      <c r="E58" t="s">
        <v>72</v>
      </c>
      <c r="F58" s="7">
        <v>0</v>
      </c>
      <c r="G58" s="7">
        <v>0</v>
      </c>
      <c r="H58" s="7">
        <v>0</v>
      </c>
      <c r="I58" s="7">
        <v>373</v>
      </c>
      <c r="J58" s="7">
        <v>0</v>
      </c>
      <c r="K58" s="7">
        <f>Table16[[#This Row],[2020 PRELIM]]-Table16[[#This Row],[2019 ORIG BUD]]</f>
        <v>0</v>
      </c>
    </row>
    <row r="59" spans="1:11" x14ac:dyDescent="0.25">
      <c r="A59" t="s">
        <v>958</v>
      </c>
      <c r="B59" t="s">
        <v>79</v>
      </c>
      <c r="C59" t="s">
        <v>80</v>
      </c>
      <c r="D59" t="s">
        <v>8</v>
      </c>
      <c r="E59" t="s">
        <v>72</v>
      </c>
      <c r="F59" s="7">
        <v>0</v>
      </c>
      <c r="G59" s="7">
        <v>0</v>
      </c>
      <c r="H59" s="7">
        <v>0</v>
      </c>
      <c r="I59" s="7">
        <v>608</v>
      </c>
      <c r="J59" s="7">
        <v>0</v>
      </c>
      <c r="K59" s="7">
        <f>Table16[[#This Row],[2020 PRELIM]]-Table16[[#This Row],[2019 ORIG BUD]]</f>
        <v>0</v>
      </c>
    </row>
    <row r="60" spans="1:11" x14ac:dyDescent="0.25">
      <c r="A60" t="s">
        <v>948</v>
      </c>
      <c r="B60" t="s">
        <v>79</v>
      </c>
      <c r="C60" t="s">
        <v>80</v>
      </c>
      <c r="D60" t="s">
        <v>8</v>
      </c>
      <c r="E60" t="s">
        <v>72</v>
      </c>
      <c r="F60" s="7">
        <v>0</v>
      </c>
      <c r="G60" s="7">
        <v>0</v>
      </c>
      <c r="H60" s="7">
        <v>0</v>
      </c>
      <c r="I60" s="7">
        <v>30</v>
      </c>
      <c r="J60" s="7">
        <v>0</v>
      </c>
      <c r="K60" s="7">
        <f>Table16[[#This Row],[2020 PRELIM]]-Table16[[#This Row],[2019 ORIG BUD]]</f>
        <v>0</v>
      </c>
    </row>
    <row r="61" spans="1:11" x14ac:dyDescent="0.25">
      <c r="A61" t="s">
        <v>916</v>
      </c>
      <c r="B61" t="s">
        <v>79</v>
      </c>
      <c r="C61" t="s">
        <v>80</v>
      </c>
      <c r="D61" t="s">
        <v>8</v>
      </c>
      <c r="E61" t="s">
        <v>72</v>
      </c>
      <c r="F61" s="7">
        <v>0</v>
      </c>
      <c r="G61" s="7">
        <v>0</v>
      </c>
      <c r="H61" s="7">
        <v>0</v>
      </c>
      <c r="I61" s="7">
        <v>622</v>
      </c>
      <c r="J61" s="7">
        <v>0</v>
      </c>
      <c r="K61" s="7">
        <f>Table16[[#This Row],[2020 PRELIM]]-Table16[[#This Row],[2019 ORIG BUD]]</f>
        <v>0</v>
      </c>
    </row>
    <row r="62" spans="1:11" x14ac:dyDescent="0.25">
      <c r="A62" t="s">
        <v>893</v>
      </c>
      <c r="B62" t="s">
        <v>79</v>
      </c>
      <c r="C62" t="s">
        <v>80</v>
      </c>
      <c r="D62" t="s">
        <v>8</v>
      </c>
      <c r="E62" t="s">
        <v>72</v>
      </c>
      <c r="F62" s="7">
        <v>0</v>
      </c>
      <c r="G62" s="7">
        <v>0</v>
      </c>
      <c r="H62" s="7">
        <v>0</v>
      </c>
      <c r="I62" s="7">
        <v>696</v>
      </c>
      <c r="J62" s="7">
        <v>0</v>
      </c>
      <c r="K62" s="7">
        <f>Table16[[#This Row],[2020 PRELIM]]-Table16[[#This Row],[2019 ORIG BUD]]</f>
        <v>0</v>
      </c>
    </row>
    <row r="63" spans="1:11" x14ac:dyDescent="0.25">
      <c r="A63" t="s">
        <v>879</v>
      </c>
      <c r="B63" t="s">
        <v>79</v>
      </c>
      <c r="C63" t="s">
        <v>80</v>
      </c>
      <c r="D63" t="s">
        <v>8</v>
      </c>
      <c r="E63" t="s">
        <v>72</v>
      </c>
      <c r="F63" s="7">
        <v>0</v>
      </c>
      <c r="G63" s="7">
        <v>0</v>
      </c>
      <c r="H63" s="7">
        <v>0</v>
      </c>
      <c r="I63" s="7">
        <v>210</v>
      </c>
      <c r="J63" s="7">
        <v>0</v>
      </c>
      <c r="K63" s="7">
        <f>Table16[[#This Row],[2020 PRELIM]]-Table16[[#This Row],[2019 ORIG BUD]]</f>
        <v>0</v>
      </c>
    </row>
    <row r="64" spans="1:11" x14ac:dyDescent="0.25">
      <c r="A64" t="s">
        <v>993</v>
      </c>
      <c r="B64" t="s">
        <v>81</v>
      </c>
      <c r="C64" t="s">
        <v>1018</v>
      </c>
      <c r="D64" t="s">
        <v>8</v>
      </c>
      <c r="E64" t="s">
        <v>72</v>
      </c>
      <c r="F64" s="7">
        <v>22961.25</v>
      </c>
      <c r="G64" s="7">
        <v>22967</v>
      </c>
      <c r="H64" s="7">
        <v>22967</v>
      </c>
      <c r="I64" s="7">
        <v>23597</v>
      </c>
      <c r="J64" s="7">
        <v>23340</v>
      </c>
      <c r="K64" s="7">
        <f>Table16[[#This Row],[2020 PRELIM]]-Table16[[#This Row],[2019 ORIG BUD]]</f>
        <v>373</v>
      </c>
    </row>
    <row r="65" spans="1:11" x14ac:dyDescent="0.25">
      <c r="A65" t="s">
        <v>958</v>
      </c>
      <c r="B65" t="s">
        <v>81</v>
      </c>
      <c r="C65" t="s">
        <v>986</v>
      </c>
      <c r="D65" t="s">
        <v>8</v>
      </c>
      <c r="E65" t="s">
        <v>72</v>
      </c>
      <c r="F65" s="7">
        <v>25318.43</v>
      </c>
      <c r="G65" s="7">
        <v>24411</v>
      </c>
      <c r="H65" s="7">
        <v>24411</v>
      </c>
      <c r="I65" s="7">
        <v>26442</v>
      </c>
      <c r="J65" s="7">
        <v>24671</v>
      </c>
      <c r="K65" s="7">
        <f>Table16[[#This Row],[2020 PRELIM]]-Table16[[#This Row],[2019 ORIG BUD]]</f>
        <v>260</v>
      </c>
    </row>
    <row r="66" spans="1:11" x14ac:dyDescent="0.25">
      <c r="A66" t="s">
        <v>948</v>
      </c>
      <c r="B66" t="s">
        <v>81</v>
      </c>
      <c r="C66" t="s">
        <v>953</v>
      </c>
      <c r="D66" t="s">
        <v>8</v>
      </c>
      <c r="E66" t="s">
        <v>72</v>
      </c>
      <c r="F66" s="7">
        <v>1090.28</v>
      </c>
      <c r="G66" s="7">
        <v>755</v>
      </c>
      <c r="H66" s="7">
        <v>755</v>
      </c>
      <c r="I66" s="7">
        <v>946</v>
      </c>
      <c r="J66" s="7">
        <v>1028</v>
      </c>
      <c r="K66" s="7">
        <f>Table16[[#This Row],[2020 PRELIM]]-Table16[[#This Row],[2019 ORIG BUD]]</f>
        <v>273</v>
      </c>
    </row>
    <row r="67" spans="1:11" x14ac:dyDescent="0.25">
      <c r="A67" t="s">
        <v>916</v>
      </c>
      <c r="B67" t="s">
        <v>81</v>
      </c>
      <c r="C67" t="s">
        <v>943</v>
      </c>
      <c r="D67" t="s">
        <v>8</v>
      </c>
      <c r="E67" t="s">
        <v>72</v>
      </c>
      <c r="F67" s="7">
        <v>30698.26</v>
      </c>
      <c r="G67" s="7">
        <v>30949</v>
      </c>
      <c r="H67" s="7">
        <v>30949</v>
      </c>
      <c r="I67" s="7">
        <v>30949</v>
      </c>
      <c r="J67" s="7">
        <v>37094</v>
      </c>
      <c r="K67" s="7">
        <f>Table16[[#This Row],[2020 PRELIM]]-Table16[[#This Row],[2019 ORIG BUD]]</f>
        <v>6145</v>
      </c>
    </row>
    <row r="68" spans="1:11" x14ac:dyDescent="0.25">
      <c r="A68" t="s">
        <v>893</v>
      </c>
      <c r="B68" t="s">
        <v>81</v>
      </c>
      <c r="C68" t="s">
        <v>899</v>
      </c>
      <c r="D68" t="s">
        <v>8</v>
      </c>
      <c r="E68" t="s">
        <v>72</v>
      </c>
      <c r="F68" s="7">
        <v>37458.239999999998</v>
      </c>
      <c r="G68" s="7">
        <v>37597</v>
      </c>
      <c r="H68" s="7">
        <v>37597</v>
      </c>
      <c r="I68" s="7">
        <v>32000</v>
      </c>
      <c r="J68" s="7">
        <v>30315</v>
      </c>
      <c r="K68" s="7">
        <f>Table16[[#This Row],[2020 PRELIM]]-Table16[[#This Row],[2019 ORIG BUD]]</f>
        <v>-7282</v>
      </c>
    </row>
    <row r="69" spans="1:11" x14ac:dyDescent="0.25">
      <c r="A69" t="s">
        <v>879</v>
      </c>
      <c r="B69" t="s">
        <v>81</v>
      </c>
      <c r="C69" t="s">
        <v>888</v>
      </c>
      <c r="D69" t="s">
        <v>8</v>
      </c>
      <c r="E69" t="s">
        <v>72</v>
      </c>
      <c r="F69" s="7">
        <v>8624.98</v>
      </c>
      <c r="G69" s="7">
        <v>9795</v>
      </c>
      <c r="H69" s="7">
        <v>9795</v>
      </c>
      <c r="I69" s="7">
        <v>9831</v>
      </c>
      <c r="J69" s="7">
        <v>10174</v>
      </c>
      <c r="K69" s="7">
        <f>Table16[[#This Row],[2020 PRELIM]]-Table16[[#This Row],[2019 ORIG BUD]]</f>
        <v>379</v>
      </c>
    </row>
    <row r="70" spans="1:11" x14ac:dyDescent="0.25">
      <c r="A70" t="s">
        <v>993</v>
      </c>
      <c r="B70" t="s">
        <v>83</v>
      </c>
      <c r="C70" t="s">
        <v>1017</v>
      </c>
      <c r="D70" t="s">
        <v>8</v>
      </c>
      <c r="E70" t="s">
        <v>72</v>
      </c>
      <c r="F70" s="7">
        <v>18338.259999999998</v>
      </c>
      <c r="G70" s="7">
        <v>18000</v>
      </c>
      <c r="H70" s="7">
        <v>18000</v>
      </c>
      <c r="I70" s="7">
        <v>19740</v>
      </c>
      <c r="J70" s="7">
        <v>18042</v>
      </c>
      <c r="K70" s="7">
        <f>Table16[[#This Row],[2020 PRELIM]]-Table16[[#This Row],[2019 ORIG BUD]]</f>
        <v>42</v>
      </c>
    </row>
    <row r="71" spans="1:11" x14ac:dyDescent="0.25">
      <c r="A71" t="s">
        <v>958</v>
      </c>
      <c r="B71" t="s">
        <v>83</v>
      </c>
      <c r="C71" t="s">
        <v>985</v>
      </c>
      <c r="D71" t="s">
        <v>8</v>
      </c>
      <c r="E71" t="s">
        <v>72</v>
      </c>
      <c r="F71" s="7">
        <v>39423.269999999997</v>
      </c>
      <c r="G71" s="7">
        <v>32534</v>
      </c>
      <c r="H71" s="7">
        <v>32534</v>
      </c>
      <c r="I71" s="7">
        <v>43947</v>
      </c>
      <c r="J71" s="7">
        <v>35511</v>
      </c>
      <c r="K71" s="7">
        <f>Table16[[#This Row],[2020 PRELIM]]-Table16[[#This Row],[2019 ORIG BUD]]</f>
        <v>2977</v>
      </c>
    </row>
    <row r="72" spans="1:11" x14ac:dyDescent="0.25">
      <c r="A72" t="s">
        <v>948</v>
      </c>
      <c r="B72" t="s">
        <v>83</v>
      </c>
      <c r="C72" t="s">
        <v>952</v>
      </c>
      <c r="D72" t="s">
        <v>8</v>
      </c>
      <c r="E72" t="s">
        <v>72</v>
      </c>
      <c r="F72" s="7">
        <v>1218.1199999999999</v>
      </c>
      <c r="G72" s="7">
        <v>1006</v>
      </c>
      <c r="H72" s="7">
        <v>1006</v>
      </c>
      <c r="I72" s="7">
        <v>1446</v>
      </c>
      <c r="J72" s="7">
        <v>1480</v>
      </c>
      <c r="K72" s="7">
        <f>Table16[[#This Row],[2020 PRELIM]]-Table16[[#This Row],[2019 ORIG BUD]]</f>
        <v>474</v>
      </c>
    </row>
    <row r="73" spans="1:11" x14ac:dyDescent="0.25">
      <c r="A73" t="s">
        <v>916</v>
      </c>
      <c r="B73" t="s">
        <v>83</v>
      </c>
      <c r="C73" t="s">
        <v>942</v>
      </c>
      <c r="D73" t="s">
        <v>8</v>
      </c>
      <c r="E73" t="s">
        <v>72</v>
      </c>
      <c r="F73" s="7">
        <v>50138.97</v>
      </c>
      <c r="G73" s="7">
        <v>51874</v>
      </c>
      <c r="H73" s="7">
        <v>51874</v>
      </c>
      <c r="I73" s="7">
        <v>72985</v>
      </c>
      <c r="J73" s="7">
        <v>64976</v>
      </c>
      <c r="K73" s="7">
        <f>Table16[[#This Row],[2020 PRELIM]]-Table16[[#This Row],[2019 ORIG BUD]]</f>
        <v>13102</v>
      </c>
    </row>
    <row r="74" spans="1:11" x14ac:dyDescent="0.25">
      <c r="A74" t="s">
        <v>893</v>
      </c>
      <c r="B74" t="s">
        <v>83</v>
      </c>
      <c r="C74" t="s">
        <v>898</v>
      </c>
      <c r="D74" t="s">
        <v>8</v>
      </c>
      <c r="E74" t="s">
        <v>72</v>
      </c>
      <c r="F74" s="7">
        <v>75726.100000000006</v>
      </c>
      <c r="G74" s="7">
        <v>74700</v>
      </c>
      <c r="H74" s="7">
        <v>74700</v>
      </c>
      <c r="I74" s="7">
        <v>74700</v>
      </c>
      <c r="J74" s="7">
        <v>67905</v>
      </c>
      <c r="K74" s="7">
        <f>Table16[[#This Row],[2020 PRELIM]]-Table16[[#This Row],[2019 ORIG BUD]]</f>
        <v>-6795</v>
      </c>
    </row>
    <row r="75" spans="1:11" x14ac:dyDescent="0.25">
      <c r="A75" t="s">
        <v>879</v>
      </c>
      <c r="B75" t="s">
        <v>83</v>
      </c>
      <c r="C75" t="s">
        <v>887</v>
      </c>
      <c r="D75" t="s">
        <v>8</v>
      </c>
      <c r="E75" t="s">
        <v>72</v>
      </c>
      <c r="F75" s="7">
        <v>11751.97</v>
      </c>
      <c r="G75" s="7">
        <v>14100</v>
      </c>
      <c r="H75" s="7">
        <v>14100</v>
      </c>
      <c r="I75" s="7">
        <v>20635</v>
      </c>
      <c r="J75" s="7">
        <v>9021</v>
      </c>
      <c r="K75" s="7">
        <f>Table16[[#This Row],[2020 PRELIM]]-Table16[[#This Row],[2019 ORIG BUD]]</f>
        <v>-5079</v>
      </c>
    </row>
    <row r="76" spans="1:11" x14ac:dyDescent="0.25">
      <c r="A76" t="s">
        <v>993</v>
      </c>
      <c r="B76" t="s">
        <v>85</v>
      </c>
      <c r="C76" t="s">
        <v>1016</v>
      </c>
      <c r="D76" t="s">
        <v>8</v>
      </c>
      <c r="E76" t="s">
        <v>72</v>
      </c>
      <c r="F76" s="7">
        <v>54.11</v>
      </c>
      <c r="G76" s="7">
        <v>54</v>
      </c>
      <c r="H76" s="7">
        <v>54</v>
      </c>
      <c r="I76" s="7">
        <v>54</v>
      </c>
      <c r="J76" s="7">
        <v>53</v>
      </c>
      <c r="K76" s="7">
        <f>Table16[[#This Row],[2020 PRELIM]]-Table16[[#This Row],[2019 ORIG BUD]]</f>
        <v>-1</v>
      </c>
    </row>
    <row r="77" spans="1:11" x14ac:dyDescent="0.25">
      <c r="A77" t="s">
        <v>958</v>
      </c>
      <c r="B77" t="s">
        <v>85</v>
      </c>
      <c r="C77" t="s">
        <v>984</v>
      </c>
      <c r="D77" t="s">
        <v>8</v>
      </c>
      <c r="E77" t="s">
        <v>72</v>
      </c>
      <c r="F77" s="7">
        <v>79.989999999999995</v>
      </c>
      <c r="G77" s="7">
        <v>145</v>
      </c>
      <c r="H77" s="7">
        <v>145</v>
      </c>
      <c r="I77" s="7">
        <v>85</v>
      </c>
      <c r="J77" s="7">
        <v>143</v>
      </c>
      <c r="K77" s="7">
        <f>Table16[[#This Row],[2020 PRELIM]]-Table16[[#This Row],[2019 ORIG BUD]]</f>
        <v>-2</v>
      </c>
    </row>
    <row r="78" spans="1:11" x14ac:dyDescent="0.25">
      <c r="A78" t="s">
        <v>948</v>
      </c>
      <c r="B78" t="s">
        <v>85</v>
      </c>
      <c r="C78" t="s">
        <v>951</v>
      </c>
      <c r="D78" t="s">
        <v>8</v>
      </c>
      <c r="E78" t="s">
        <v>72</v>
      </c>
      <c r="F78" s="7">
        <v>2.4500000000000002</v>
      </c>
      <c r="G78" s="7">
        <v>4</v>
      </c>
      <c r="H78" s="7">
        <v>4</v>
      </c>
      <c r="I78" s="7">
        <v>1</v>
      </c>
      <c r="J78" s="7">
        <v>6</v>
      </c>
      <c r="K78" s="7">
        <f>Table16[[#This Row],[2020 PRELIM]]-Table16[[#This Row],[2019 ORIG BUD]]</f>
        <v>2</v>
      </c>
    </row>
    <row r="79" spans="1:11" x14ac:dyDescent="0.25">
      <c r="A79" t="s">
        <v>916</v>
      </c>
      <c r="B79" t="s">
        <v>85</v>
      </c>
      <c r="C79" t="s">
        <v>941</v>
      </c>
      <c r="D79" t="s">
        <v>8</v>
      </c>
      <c r="E79" t="s">
        <v>72</v>
      </c>
      <c r="F79" s="7">
        <v>98.45</v>
      </c>
      <c r="G79" s="7">
        <v>152</v>
      </c>
      <c r="H79" s="7">
        <v>152</v>
      </c>
      <c r="I79" s="7">
        <v>101</v>
      </c>
      <c r="J79" s="7">
        <v>178</v>
      </c>
      <c r="K79" s="7">
        <f>Table16[[#This Row],[2020 PRELIM]]-Table16[[#This Row],[2019 ORIG BUD]]</f>
        <v>26</v>
      </c>
    </row>
    <row r="80" spans="1:11" x14ac:dyDescent="0.25">
      <c r="A80" t="s">
        <v>893</v>
      </c>
      <c r="B80" t="s">
        <v>85</v>
      </c>
      <c r="C80" t="s">
        <v>897</v>
      </c>
      <c r="D80" t="s">
        <v>8</v>
      </c>
      <c r="E80" t="s">
        <v>72</v>
      </c>
      <c r="F80" s="7">
        <v>158.4</v>
      </c>
      <c r="G80" s="7">
        <v>298</v>
      </c>
      <c r="H80" s="7">
        <v>298</v>
      </c>
      <c r="I80" s="7">
        <v>298</v>
      </c>
      <c r="J80" s="7">
        <v>250</v>
      </c>
      <c r="K80" s="7">
        <f>Table16[[#This Row],[2020 PRELIM]]-Table16[[#This Row],[2019 ORIG BUD]]</f>
        <v>-48</v>
      </c>
    </row>
    <row r="81" spans="1:11" x14ac:dyDescent="0.25">
      <c r="A81" t="s">
        <v>879</v>
      </c>
      <c r="B81" t="s">
        <v>85</v>
      </c>
      <c r="C81" t="s">
        <v>886</v>
      </c>
      <c r="D81" t="s">
        <v>8</v>
      </c>
      <c r="E81" t="s">
        <v>72</v>
      </c>
      <c r="F81" s="7">
        <v>24.08</v>
      </c>
      <c r="G81" s="7">
        <v>26</v>
      </c>
      <c r="H81" s="7">
        <v>26</v>
      </c>
      <c r="I81" s="7">
        <v>27</v>
      </c>
      <c r="J81" s="7">
        <v>27</v>
      </c>
      <c r="K81" s="7">
        <f>Table16[[#This Row],[2020 PRELIM]]-Table16[[#This Row],[2019 ORIG BUD]]</f>
        <v>1</v>
      </c>
    </row>
    <row r="82" spans="1:11" x14ac:dyDescent="0.25">
      <c r="A82" t="s">
        <v>958</v>
      </c>
      <c r="B82" t="s">
        <v>87</v>
      </c>
      <c r="C82" t="s">
        <v>983</v>
      </c>
      <c r="D82" t="s">
        <v>8</v>
      </c>
      <c r="E82" t="s">
        <v>72</v>
      </c>
      <c r="F82" s="7">
        <v>64.89</v>
      </c>
      <c r="G82" s="7">
        <v>450</v>
      </c>
      <c r="H82" s="7">
        <v>450</v>
      </c>
      <c r="I82" s="7">
        <v>450</v>
      </c>
      <c r="J82" s="7">
        <v>450</v>
      </c>
      <c r="K82" s="7">
        <f>Table16[[#This Row],[2020 PRELIM]]-Table16[[#This Row],[2019 ORIG BUD]]</f>
        <v>0</v>
      </c>
    </row>
    <row r="83" spans="1:11" x14ac:dyDescent="0.25">
      <c r="A83" t="s">
        <v>993</v>
      </c>
      <c r="B83" t="s">
        <v>89</v>
      </c>
      <c r="C83" t="s">
        <v>1015</v>
      </c>
      <c r="D83" t="s">
        <v>8</v>
      </c>
      <c r="E83" t="s">
        <v>72</v>
      </c>
      <c r="F83" s="7">
        <v>22.18</v>
      </c>
      <c r="G83" s="7">
        <v>0</v>
      </c>
      <c r="H83" s="7">
        <v>0</v>
      </c>
      <c r="I83" s="7">
        <v>219</v>
      </c>
      <c r="J83" s="7">
        <v>270</v>
      </c>
      <c r="K83" s="7">
        <f>Table16[[#This Row],[2020 PRELIM]]-Table16[[#This Row],[2019 ORIG BUD]]</f>
        <v>270</v>
      </c>
    </row>
    <row r="84" spans="1:11" x14ac:dyDescent="0.25">
      <c r="A84" t="s">
        <v>958</v>
      </c>
      <c r="B84" t="s">
        <v>89</v>
      </c>
      <c r="C84" t="s">
        <v>288</v>
      </c>
      <c r="D84" t="s">
        <v>8</v>
      </c>
      <c r="E84" t="s">
        <v>72</v>
      </c>
      <c r="F84" s="7">
        <v>0</v>
      </c>
      <c r="G84" s="7">
        <v>0</v>
      </c>
      <c r="H84" s="7">
        <v>0</v>
      </c>
      <c r="I84" s="7">
        <v>10</v>
      </c>
      <c r="J84" s="7">
        <v>285</v>
      </c>
      <c r="K84" s="7">
        <f>Table16[[#This Row],[2020 PRELIM]]-Table16[[#This Row],[2019 ORIG BUD]]</f>
        <v>285</v>
      </c>
    </row>
    <row r="85" spans="1:11" x14ac:dyDescent="0.25">
      <c r="A85" t="s">
        <v>916</v>
      </c>
      <c r="B85" t="s">
        <v>89</v>
      </c>
      <c r="C85" t="s">
        <v>940</v>
      </c>
      <c r="D85" t="s">
        <v>8</v>
      </c>
      <c r="E85" t="s">
        <v>72</v>
      </c>
      <c r="F85" s="7">
        <v>18.38</v>
      </c>
      <c r="G85" s="7">
        <v>0</v>
      </c>
      <c r="H85" s="7">
        <v>0</v>
      </c>
      <c r="I85" s="7">
        <v>160</v>
      </c>
      <c r="J85" s="7">
        <v>429</v>
      </c>
      <c r="K85" s="7">
        <f>Table16[[#This Row],[2020 PRELIM]]-Table16[[#This Row],[2019 ORIG BUD]]</f>
        <v>429</v>
      </c>
    </row>
    <row r="86" spans="1:11" x14ac:dyDescent="0.25">
      <c r="A86" t="s">
        <v>879</v>
      </c>
      <c r="B86" t="s">
        <v>89</v>
      </c>
      <c r="C86" t="s">
        <v>885</v>
      </c>
      <c r="D86" t="s">
        <v>8</v>
      </c>
      <c r="E86" t="s">
        <v>72</v>
      </c>
      <c r="F86" s="7">
        <v>9.52</v>
      </c>
      <c r="G86" s="7">
        <v>0</v>
      </c>
      <c r="H86" s="7">
        <v>0</v>
      </c>
      <c r="I86" s="7">
        <v>115</v>
      </c>
      <c r="J86" s="7">
        <v>118</v>
      </c>
      <c r="K86" s="7">
        <f>Table16[[#This Row],[2020 PRELIM]]-Table16[[#This Row],[2019 ORIG BUD]]</f>
        <v>118</v>
      </c>
    </row>
    <row r="87" spans="1:11" s="1" customFormat="1" x14ac:dyDescent="0.25">
      <c r="C87" s="1" t="s">
        <v>1252</v>
      </c>
      <c r="F87" s="6">
        <f>SUBTOTAL(109,F44:F86)</f>
        <v>408567.95000000007</v>
      </c>
      <c r="G87" s="6">
        <f t="shared" ref="G87:K87" si="2">SUBTOTAL(109,G44:G86)</f>
        <v>400819</v>
      </c>
      <c r="H87" s="6">
        <f t="shared" si="2"/>
        <v>400819</v>
      </c>
      <c r="I87" s="6">
        <f t="shared" si="2"/>
        <v>438254.08000000002</v>
      </c>
      <c r="J87" s="6">
        <f t="shared" si="2"/>
        <v>405505</v>
      </c>
      <c r="K87" s="6">
        <f t="shared" si="2"/>
        <v>4686</v>
      </c>
    </row>
    <row r="88" spans="1:11" x14ac:dyDescent="0.25">
      <c r="K88" s="7">
        <f>Table16[[#This Row],[2020 PRELIM]]-Table16[[#This Row],[2019 ORIG BUD]]</f>
        <v>0</v>
      </c>
    </row>
    <row r="89" spans="1:11" x14ac:dyDescent="0.25">
      <c r="A89" t="s">
        <v>993</v>
      </c>
      <c r="B89" t="s">
        <v>91</v>
      </c>
      <c r="C89" t="s">
        <v>1014</v>
      </c>
      <c r="D89" t="s">
        <v>8</v>
      </c>
      <c r="E89" t="s">
        <v>72</v>
      </c>
      <c r="F89" s="7">
        <v>5511.7</v>
      </c>
      <c r="G89" s="7">
        <v>4000</v>
      </c>
      <c r="H89" s="7">
        <v>4000</v>
      </c>
      <c r="I89" s="7">
        <v>5000</v>
      </c>
      <c r="J89" s="7">
        <v>4000</v>
      </c>
      <c r="K89" s="7">
        <f>Table16[[#This Row],[2020 PRELIM]]-Table16[[#This Row],[2019 ORIG BUD]]</f>
        <v>0</v>
      </c>
    </row>
    <row r="90" spans="1:11" x14ac:dyDescent="0.25">
      <c r="A90" t="s">
        <v>958</v>
      </c>
      <c r="B90" t="s">
        <v>91</v>
      </c>
      <c r="C90" t="s">
        <v>982</v>
      </c>
      <c r="D90" t="s">
        <v>8</v>
      </c>
      <c r="E90" t="s">
        <v>72</v>
      </c>
      <c r="F90" s="7">
        <v>2017.05</v>
      </c>
      <c r="G90" s="7">
        <v>2000</v>
      </c>
      <c r="H90" s="7">
        <v>2000</v>
      </c>
      <c r="I90" s="7">
        <v>4500</v>
      </c>
      <c r="J90" s="7">
        <v>5500</v>
      </c>
      <c r="K90" s="7">
        <f>Table16[[#This Row],[2020 PRELIM]]-Table16[[#This Row],[2019 ORIG BUD]]</f>
        <v>3500</v>
      </c>
    </row>
    <row r="91" spans="1:11" x14ac:dyDescent="0.25">
      <c r="A91" t="s">
        <v>916</v>
      </c>
      <c r="B91" t="s">
        <v>91</v>
      </c>
      <c r="C91" t="s">
        <v>939</v>
      </c>
      <c r="D91" t="s">
        <v>8</v>
      </c>
      <c r="E91" t="s">
        <v>72</v>
      </c>
      <c r="F91" s="7">
        <v>1537.26</v>
      </c>
      <c r="G91" s="7">
        <v>1600</v>
      </c>
      <c r="H91" s="7">
        <v>1600</v>
      </c>
      <c r="I91" s="7">
        <v>1600</v>
      </c>
      <c r="J91" s="7">
        <v>1600</v>
      </c>
      <c r="K91" s="7">
        <f>Table16[[#This Row],[2020 PRELIM]]-Table16[[#This Row],[2019 ORIG BUD]]</f>
        <v>0</v>
      </c>
    </row>
    <row r="92" spans="1:11" x14ac:dyDescent="0.25">
      <c r="A92" t="s">
        <v>879</v>
      </c>
      <c r="B92" t="s">
        <v>91</v>
      </c>
      <c r="C92" t="s">
        <v>884</v>
      </c>
      <c r="D92" t="s">
        <v>8</v>
      </c>
      <c r="E92" t="s">
        <v>72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f>Table16[[#This Row],[2020 PRELIM]]-Table16[[#This Row],[2019 ORIG BUD]]</f>
        <v>0</v>
      </c>
    </row>
    <row r="93" spans="1:11" x14ac:dyDescent="0.25">
      <c r="A93" t="s">
        <v>958</v>
      </c>
      <c r="B93" t="s">
        <v>290</v>
      </c>
      <c r="C93" t="s">
        <v>981</v>
      </c>
      <c r="D93" t="s">
        <v>8</v>
      </c>
      <c r="E93" t="s">
        <v>72</v>
      </c>
      <c r="F93" s="7">
        <v>0</v>
      </c>
      <c r="G93" s="7">
        <v>0</v>
      </c>
      <c r="H93" s="7">
        <v>10000</v>
      </c>
      <c r="I93" s="7">
        <v>10000</v>
      </c>
      <c r="J93" s="7">
        <v>0</v>
      </c>
      <c r="K93" s="7">
        <f>Table16[[#This Row],[2020 PRELIM]]-Table16[[#This Row],[2019 ORIG BUD]]</f>
        <v>0</v>
      </c>
    </row>
    <row r="94" spans="1:11" x14ac:dyDescent="0.25">
      <c r="A94" t="s">
        <v>993</v>
      </c>
      <c r="B94" t="s">
        <v>93</v>
      </c>
      <c r="C94" t="s">
        <v>1013</v>
      </c>
      <c r="D94" t="s">
        <v>8</v>
      </c>
      <c r="E94" t="s">
        <v>72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f>Table16[[#This Row],[2020 PRELIM]]-Table16[[#This Row],[2019 ORIG BUD]]</f>
        <v>0</v>
      </c>
    </row>
    <row r="95" spans="1:11" x14ac:dyDescent="0.25">
      <c r="A95" t="s">
        <v>958</v>
      </c>
      <c r="B95" t="s">
        <v>93</v>
      </c>
      <c r="C95" t="s">
        <v>980</v>
      </c>
      <c r="D95" t="s">
        <v>8</v>
      </c>
      <c r="E95" t="s">
        <v>72</v>
      </c>
      <c r="F95" s="7">
        <v>0</v>
      </c>
      <c r="G95" s="7">
        <v>250</v>
      </c>
      <c r="H95" s="7">
        <v>250</v>
      </c>
      <c r="I95" s="7">
        <v>250</v>
      </c>
      <c r="J95" s="7">
        <v>0</v>
      </c>
      <c r="K95" s="7">
        <f>Table16[[#This Row],[2020 PRELIM]]-Table16[[#This Row],[2019 ORIG BUD]]</f>
        <v>-250</v>
      </c>
    </row>
    <row r="96" spans="1:11" x14ac:dyDescent="0.25">
      <c r="A96" t="s">
        <v>916</v>
      </c>
      <c r="B96" t="s">
        <v>93</v>
      </c>
      <c r="C96" t="s">
        <v>938</v>
      </c>
      <c r="D96" t="s">
        <v>8</v>
      </c>
      <c r="E96" t="s">
        <v>72</v>
      </c>
      <c r="F96" s="7">
        <v>0</v>
      </c>
      <c r="G96" s="7">
        <v>0</v>
      </c>
      <c r="H96" s="7">
        <v>0</v>
      </c>
      <c r="I96" s="7">
        <v>1324.82</v>
      </c>
      <c r="J96" s="7">
        <v>0</v>
      </c>
      <c r="K96" s="7">
        <f>Table16[[#This Row],[2020 PRELIM]]-Table16[[#This Row],[2019 ORIG BUD]]</f>
        <v>0</v>
      </c>
    </row>
    <row r="97" spans="1:11" s="1" customFormat="1" x14ac:dyDescent="0.25">
      <c r="C97" s="1" t="s">
        <v>1251</v>
      </c>
      <c r="F97" s="6">
        <f>SUBTOTAL(109,F89:F96)</f>
        <v>9066.01</v>
      </c>
      <c r="G97" s="6">
        <f t="shared" ref="G97:K97" si="3">SUBTOTAL(109,G89:G96)</f>
        <v>7850</v>
      </c>
      <c r="H97" s="6">
        <f t="shared" si="3"/>
        <v>17850</v>
      </c>
      <c r="I97" s="6">
        <f t="shared" si="3"/>
        <v>22674.82</v>
      </c>
      <c r="J97" s="6">
        <f t="shared" si="3"/>
        <v>11100</v>
      </c>
      <c r="K97" s="6">
        <f t="shared" si="3"/>
        <v>3250</v>
      </c>
    </row>
    <row r="98" spans="1:11" x14ac:dyDescent="0.25">
      <c r="K98" s="7">
        <f>Table16[[#This Row],[2020 PRELIM]]-Table16[[#This Row],[2019 ORIG BUD]]</f>
        <v>0</v>
      </c>
    </row>
    <row r="99" spans="1:11" x14ac:dyDescent="0.25">
      <c r="A99" t="s">
        <v>1024</v>
      </c>
      <c r="B99" t="s">
        <v>95</v>
      </c>
      <c r="C99" t="s">
        <v>1025</v>
      </c>
      <c r="D99" t="s">
        <v>8</v>
      </c>
      <c r="E99" t="s">
        <v>72</v>
      </c>
      <c r="F99" s="7">
        <v>7965</v>
      </c>
      <c r="G99" s="7">
        <v>0</v>
      </c>
      <c r="H99" s="7">
        <v>0</v>
      </c>
      <c r="I99" s="7">
        <v>20000</v>
      </c>
      <c r="J99" s="7">
        <v>25000</v>
      </c>
      <c r="K99" s="7">
        <f>Table16[[#This Row],[2020 PRELIM]]-Table16[[#This Row],[2019 ORIG BUD]]</f>
        <v>25000</v>
      </c>
    </row>
    <row r="100" spans="1:11" x14ac:dyDescent="0.25">
      <c r="A100" t="s">
        <v>993</v>
      </c>
      <c r="B100" t="s">
        <v>95</v>
      </c>
      <c r="C100" t="s">
        <v>1012</v>
      </c>
      <c r="D100" t="s">
        <v>8</v>
      </c>
      <c r="E100" t="s">
        <v>72</v>
      </c>
      <c r="F100" s="7">
        <v>73751.77</v>
      </c>
      <c r="G100" s="7">
        <v>80000</v>
      </c>
      <c r="H100" s="7">
        <v>140000</v>
      </c>
      <c r="I100" s="7">
        <v>146000</v>
      </c>
      <c r="J100" s="7">
        <v>245800</v>
      </c>
      <c r="K100" s="7">
        <f>Table16[[#This Row],[2020 PRELIM]]-Table16[[#This Row],[2019 ORIG BUD]]</f>
        <v>165800</v>
      </c>
    </row>
    <row r="101" spans="1:11" x14ac:dyDescent="0.25">
      <c r="A101" t="s">
        <v>958</v>
      </c>
      <c r="B101" t="s">
        <v>95</v>
      </c>
      <c r="C101" t="s">
        <v>979</v>
      </c>
      <c r="D101" t="s">
        <v>8</v>
      </c>
      <c r="E101" t="s">
        <v>72</v>
      </c>
      <c r="F101" s="7">
        <v>20826</v>
      </c>
      <c r="G101" s="7">
        <v>30000</v>
      </c>
      <c r="H101" s="7">
        <v>30000</v>
      </c>
      <c r="I101" s="7">
        <v>25000</v>
      </c>
      <c r="J101" s="7">
        <v>31600</v>
      </c>
      <c r="K101" s="7">
        <f>Table16[[#This Row],[2020 PRELIM]]-Table16[[#This Row],[2019 ORIG BUD]]</f>
        <v>1600</v>
      </c>
    </row>
    <row r="102" spans="1:11" x14ac:dyDescent="0.25">
      <c r="A102" t="s">
        <v>916</v>
      </c>
      <c r="B102" t="s">
        <v>95</v>
      </c>
      <c r="C102" t="s">
        <v>937</v>
      </c>
      <c r="D102" t="s">
        <v>8</v>
      </c>
      <c r="E102" t="s">
        <v>72</v>
      </c>
      <c r="F102" s="7">
        <v>67851.12</v>
      </c>
      <c r="G102" s="7">
        <v>115000</v>
      </c>
      <c r="H102" s="7">
        <v>115000</v>
      </c>
      <c r="I102" s="7">
        <v>95500</v>
      </c>
      <c r="J102" s="7">
        <v>117000</v>
      </c>
      <c r="K102" s="7">
        <f>Table16[[#This Row],[2020 PRELIM]]-Table16[[#This Row],[2019 ORIG BUD]]</f>
        <v>2000</v>
      </c>
    </row>
    <row r="103" spans="1:11" s="1" customFormat="1" x14ac:dyDescent="0.25">
      <c r="C103" s="1" t="s">
        <v>1280</v>
      </c>
      <c r="F103" s="6">
        <f>SUBTOTAL(109,F99:F102)</f>
        <v>170393.89</v>
      </c>
      <c r="G103" s="6">
        <f t="shared" ref="G103:K103" si="4">SUBTOTAL(109,G99:G102)</f>
        <v>225000</v>
      </c>
      <c r="H103" s="6">
        <f t="shared" si="4"/>
        <v>285000</v>
      </c>
      <c r="I103" s="6">
        <f t="shared" si="4"/>
        <v>286500</v>
      </c>
      <c r="J103" s="6">
        <f t="shared" si="4"/>
        <v>419400</v>
      </c>
      <c r="K103" s="6">
        <f t="shared" si="4"/>
        <v>194400</v>
      </c>
    </row>
    <row r="104" spans="1:11" x14ac:dyDescent="0.25">
      <c r="K104" s="7">
        <f>Table16[[#This Row],[2020 PRELIM]]-Table16[[#This Row],[2019 ORIG BUD]]</f>
        <v>0</v>
      </c>
    </row>
    <row r="105" spans="1:11" x14ac:dyDescent="0.25">
      <c r="A105" t="s">
        <v>958</v>
      </c>
      <c r="B105" t="s">
        <v>811</v>
      </c>
      <c r="C105" t="s">
        <v>978</v>
      </c>
      <c r="D105" t="s">
        <v>8</v>
      </c>
      <c r="E105" t="s">
        <v>72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f>Table16[[#This Row],[2020 PRELIM]]-Table16[[#This Row],[2019 ORIG BUD]]</f>
        <v>0</v>
      </c>
    </row>
    <row r="106" spans="1:11" x14ac:dyDescent="0.25">
      <c r="A106" t="s">
        <v>916</v>
      </c>
      <c r="B106" t="s">
        <v>811</v>
      </c>
      <c r="C106" t="s">
        <v>936</v>
      </c>
      <c r="D106" t="s">
        <v>8</v>
      </c>
      <c r="E106" t="s">
        <v>72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f>Table16[[#This Row],[2020 PRELIM]]-Table16[[#This Row],[2019 ORIG BUD]]</f>
        <v>0</v>
      </c>
    </row>
    <row r="107" spans="1:11" x14ac:dyDescent="0.25">
      <c r="A107" t="s">
        <v>993</v>
      </c>
      <c r="B107" t="s">
        <v>935</v>
      </c>
      <c r="C107" t="s">
        <v>1011</v>
      </c>
      <c r="D107" t="s">
        <v>8</v>
      </c>
      <c r="E107" t="s">
        <v>72</v>
      </c>
      <c r="F107" s="7">
        <v>4936.03</v>
      </c>
      <c r="G107" s="7">
        <v>2539</v>
      </c>
      <c r="H107" s="7">
        <v>0</v>
      </c>
      <c r="I107" s="7">
        <v>0</v>
      </c>
      <c r="J107" s="7">
        <v>0</v>
      </c>
      <c r="K107" s="7">
        <f>Table16[[#This Row],[2020 PRELIM]]-Table16[[#This Row],[2019 ORIG BUD]]</f>
        <v>-2539</v>
      </c>
    </row>
    <row r="108" spans="1:11" x14ac:dyDescent="0.25">
      <c r="A108" t="s">
        <v>958</v>
      </c>
      <c r="B108" t="s">
        <v>935</v>
      </c>
      <c r="C108" t="s">
        <v>977</v>
      </c>
      <c r="D108" t="s">
        <v>8</v>
      </c>
      <c r="E108" t="s">
        <v>72</v>
      </c>
      <c r="F108" s="7">
        <v>4936.01</v>
      </c>
      <c r="G108" s="7">
        <v>2540</v>
      </c>
      <c r="H108" s="7">
        <v>0</v>
      </c>
      <c r="I108" s="7">
        <v>0</v>
      </c>
      <c r="J108" s="7">
        <v>0</v>
      </c>
      <c r="K108" s="7">
        <f>Table16[[#This Row],[2020 PRELIM]]-Table16[[#This Row],[2019 ORIG BUD]]</f>
        <v>-2540</v>
      </c>
    </row>
    <row r="109" spans="1:11" x14ac:dyDescent="0.25">
      <c r="A109" t="s">
        <v>916</v>
      </c>
      <c r="B109" t="s">
        <v>935</v>
      </c>
      <c r="C109" t="s">
        <v>934</v>
      </c>
      <c r="D109" t="s">
        <v>8</v>
      </c>
      <c r="E109" t="s">
        <v>72</v>
      </c>
      <c r="F109" s="7">
        <v>4935.99</v>
      </c>
      <c r="G109" s="7">
        <v>2540</v>
      </c>
      <c r="H109" s="7">
        <v>0</v>
      </c>
      <c r="I109" s="7">
        <v>0</v>
      </c>
      <c r="J109" s="7">
        <v>0</v>
      </c>
      <c r="K109" s="7">
        <f>Table16[[#This Row],[2020 PRELIM]]-Table16[[#This Row],[2019 ORIG BUD]]</f>
        <v>-2540</v>
      </c>
    </row>
    <row r="110" spans="1:11" x14ac:dyDescent="0.25">
      <c r="A110" t="s">
        <v>993</v>
      </c>
      <c r="B110" t="s">
        <v>717</v>
      </c>
      <c r="C110" t="s">
        <v>1010</v>
      </c>
      <c r="D110" t="s">
        <v>8</v>
      </c>
      <c r="E110" t="s">
        <v>72</v>
      </c>
      <c r="F110" s="7">
        <v>0</v>
      </c>
      <c r="G110" s="7">
        <v>0</v>
      </c>
      <c r="H110" s="7">
        <v>2539</v>
      </c>
      <c r="I110" s="7">
        <v>2539</v>
      </c>
      <c r="J110" s="7">
        <v>2496</v>
      </c>
      <c r="K110" s="7">
        <f>Table16[[#This Row],[2020 PRELIM]]-Table16[[#This Row],[2019 ORIG BUD]]</f>
        <v>2496</v>
      </c>
    </row>
    <row r="111" spans="1:11" x14ac:dyDescent="0.25">
      <c r="A111" t="s">
        <v>958</v>
      </c>
      <c r="B111" t="s">
        <v>717</v>
      </c>
      <c r="C111" t="s">
        <v>976</v>
      </c>
      <c r="D111" t="s">
        <v>8</v>
      </c>
      <c r="E111" t="s">
        <v>72</v>
      </c>
      <c r="F111" s="7">
        <v>0</v>
      </c>
      <c r="G111" s="7">
        <v>0</v>
      </c>
      <c r="H111" s="7">
        <v>2540</v>
      </c>
      <c r="I111" s="7">
        <v>2540</v>
      </c>
      <c r="J111" s="7">
        <v>2497</v>
      </c>
      <c r="K111" s="7">
        <f>Table16[[#This Row],[2020 PRELIM]]-Table16[[#This Row],[2019 ORIG BUD]]</f>
        <v>2497</v>
      </c>
    </row>
    <row r="112" spans="1:11" x14ac:dyDescent="0.25">
      <c r="A112" t="s">
        <v>916</v>
      </c>
      <c r="B112" t="s">
        <v>717</v>
      </c>
      <c r="C112" t="s">
        <v>933</v>
      </c>
      <c r="D112" t="s">
        <v>8</v>
      </c>
      <c r="E112" t="s">
        <v>72</v>
      </c>
      <c r="F112" s="7">
        <v>0</v>
      </c>
      <c r="G112" s="7">
        <v>0</v>
      </c>
      <c r="H112" s="7">
        <v>2540</v>
      </c>
      <c r="I112" s="7">
        <v>1270</v>
      </c>
      <c r="J112" s="7">
        <v>2497</v>
      </c>
      <c r="K112" s="7">
        <f>Table16[[#This Row],[2020 PRELIM]]-Table16[[#This Row],[2019 ORIG BUD]]</f>
        <v>2497</v>
      </c>
    </row>
    <row r="113" spans="1:11" x14ac:dyDescent="0.25">
      <c r="A113" t="s">
        <v>993</v>
      </c>
      <c r="B113" t="s">
        <v>715</v>
      </c>
      <c r="C113" t="s">
        <v>1009</v>
      </c>
      <c r="D113" t="s">
        <v>8</v>
      </c>
      <c r="E113" t="s">
        <v>72</v>
      </c>
      <c r="F113" s="7">
        <v>0</v>
      </c>
      <c r="G113" s="7">
        <v>0</v>
      </c>
      <c r="H113" s="7">
        <v>2317</v>
      </c>
      <c r="I113" s="7">
        <v>2317</v>
      </c>
      <c r="J113" s="7">
        <v>2398</v>
      </c>
      <c r="K113" s="7">
        <f>Table16[[#This Row],[2020 PRELIM]]-Table16[[#This Row],[2019 ORIG BUD]]</f>
        <v>2398</v>
      </c>
    </row>
    <row r="114" spans="1:11" x14ac:dyDescent="0.25">
      <c r="A114" t="s">
        <v>958</v>
      </c>
      <c r="B114" t="s">
        <v>715</v>
      </c>
      <c r="C114" t="s">
        <v>975</v>
      </c>
      <c r="D114" t="s">
        <v>8</v>
      </c>
      <c r="E114" t="s">
        <v>72</v>
      </c>
      <c r="F114" s="7">
        <v>0</v>
      </c>
      <c r="G114" s="7">
        <v>0</v>
      </c>
      <c r="H114" s="7">
        <v>2317</v>
      </c>
      <c r="I114" s="7">
        <v>2317</v>
      </c>
      <c r="J114" s="7">
        <v>2398</v>
      </c>
      <c r="K114" s="7">
        <f>Table16[[#This Row],[2020 PRELIM]]-Table16[[#This Row],[2019 ORIG BUD]]</f>
        <v>2398</v>
      </c>
    </row>
    <row r="115" spans="1:11" x14ac:dyDescent="0.25">
      <c r="A115" t="s">
        <v>916</v>
      </c>
      <c r="B115" t="s">
        <v>715</v>
      </c>
      <c r="C115" t="s">
        <v>932</v>
      </c>
      <c r="D115" t="s">
        <v>8</v>
      </c>
      <c r="E115" t="s">
        <v>72</v>
      </c>
      <c r="F115" s="7">
        <v>0</v>
      </c>
      <c r="G115" s="7">
        <v>0</v>
      </c>
      <c r="H115" s="7">
        <v>2317</v>
      </c>
      <c r="I115" s="7">
        <v>2317</v>
      </c>
      <c r="J115" s="7">
        <v>2397</v>
      </c>
      <c r="K115" s="7">
        <f>Table16[[#This Row],[2020 PRELIM]]-Table16[[#This Row],[2019 ORIG BUD]]</f>
        <v>2397</v>
      </c>
    </row>
    <row r="116" spans="1:11" x14ac:dyDescent="0.25">
      <c r="A116" t="s">
        <v>993</v>
      </c>
      <c r="B116" t="s">
        <v>97</v>
      </c>
      <c r="C116" t="s">
        <v>98</v>
      </c>
      <c r="D116" t="s">
        <v>8</v>
      </c>
      <c r="E116" t="s">
        <v>72</v>
      </c>
      <c r="F116" s="7">
        <v>3223.82</v>
      </c>
      <c r="G116" s="7">
        <v>3000</v>
      </c>
      <c r="H116" s="7">
        <v>3000</v>
      </c>
      <c r="I116" s="7">
        <v>550</v>
      </c>
      <c r="J116" s="7">
        <v>720</v>
      </c>
      <c r="K116" s="7">
        <f>Table16[[#This Row],[2020 PRELIM]]-Table16[[#This Row],[2019 ORIG BUD]]</f>
        <v>-2280</v>
      </c>
    </row>
    <row r="117" spans="1:11" x14ac:dyDescent="0.25">
      <c r="A117" t="s">
        <v>958</v>
      </c>
      <c r="B117" t="s">
        <v>97</v>
      </c>
      <c r="C117" t="s">
        <v>98</v>
      </c>
      <c r="D117" t="s">
        <v>8</v>
      </c>
      <c r="E117" t="s">
        <v>72</v>
      </c>
      <c r="F117" s="7">
        <v>2753.96</v>
      </c>
      <c r="G117" s="7">
        <v>2800</v>
      </c>
      <c r="H117" s="7">
        <v>2800</v>
      </c>
      <c r="I117" s="7">
        <v>2500</v>
      </c>
      <c r="J117" s="7">
        <v>2800</v>
      </c>
      <c r="K117" s="7">
        <f>Table16[[#This Row],[2020 PRELIM]]-Table16[[#This Row],[2019 ORIG BUD]]</f>
        <v>0</v>
      </c>
    </row>
    <row r="118" spans="1:11" x14ac:dyDescent="0.25">
      <c r="A118" t="s">
        <v>916</v>
      </c>
      <c r="B118" t="s">
        <v>97</v>
      </c>
      <c r="C118" t="s">
        <v>931</v>
      </c>
      <c r="D118" t="s">
        <v>8</v>
      </c>
      <c r="E118" t="s">
        <v>72</v>
      </c>
      <c r="F118" s="7">
        <v>65.2</v>
      </c>
      <c r="G118" s="7">
        <v>0</v>
      </c>
      <c r="H118" s="7">
        <v>0</v>
      </c>
      <c r="I118" s="7">
        <v>0</v>
      </c>
      <c r="J118" s="7">
        <v>0</v>
      </c>
      <c r="K118" s="7">
        <f>Table16[[#This Row],[2020 PRELIM]]-Table16[[#This Row],[2019 ORIG BUD]]</f>
        <v>0</v>
      </c>
    </row>
    <row r="119" spans="1:11" x14ac:dyDescent="0.25">
      <c r="A119" t="s">
        <v>993</v>
      </c>
      <c r="B119" t="s">
        <v>99</v>
      </c>
      <c r="C119" t="s">
        <v>1008</v>
      </c>
      <c r="D119" t="s">
        <v>8</v>
      </c>
      <c r="E119" t="s">
        <v>72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f>Table16[[#This Row],[2020 PRELIM]]-Table16[[#This Row],[2019 ORIG BUD]]</f>
        <v>0</v>
      </c>
    </row>
    <row r="120" spans="1:11" x14ac:dyDescent="0.25">
      <c r="A120" t="s">
        <v>958</v>
      </c>
      <c r="B120" t="s">
        <v>99</v>
      </c>
      <c r="C120" t="s">
        <v>974</v>
      </c>
      <c r="D120" t="s">
        <v>8</v>
      </c>
      <c r="E120" t="s">
        <v>72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f>Table16[[#This Row],[2020 PRELIM]]-Table16[[#This Row],[2019 ORIG BUD]]</f>
        <v>0</v>
      </c>
    </row>
    <row r="121" spans="1:11" x14ac:dyDescent="0.25">
      <c r="A121" t="s">
        <v>993</v>
      </c>
      <c r="B121" t="s">
        <v>101</v>
      </c>
      <c r="C121" t="s">
        <v>1007</v>
      </c>
      <c r="D121" t="s">
        <v>8</v>
      </c>
      <c r="E121" t="s">
        <v>72</v>
      </c>
      <c r="F121" s="7">
        <v>952.21</v>
      </c>
      <c r="G121" s="7">
        <v>1000</v>
      </c>
      <c r="H121" s="7">
        <v>1000</v>
      </c>
      <c r="I121" s="7">
        <v>1000</v>
      </c>
      <c r="J121" s="7">
        <v>1000</v>
      </c>
      <c r="K121" s="7">
        <f>Table16[[#This Row],[2020 PRELIM]]-Table16[[#This Row],[2019 ORIG BUD]]</f>
        <v>0</v>
      </c>
    </row>
    <row r="122" spans="1:11" x14ac:dyDescent="0.25">
      <c r="A122" t="s">
        <v>958</v>
      </c>
      <c r="B122" t="s">
        <v>101</v>
      </c>
      <c r="C122" t="s">
        <v>973</v>
      </c>
      <c r="D122" t="s">
        <v>8</v>
      </c>
      <c r="E122" t="s">
        <v>72</v>
      </c>
      <c r="F122" s="7">
        <v>0</v>
      </c>
      <c r="G122" s="7">
        <v>500</v>
      </c>
      <c r="H122" s="7">
        <v>500</v>
      </c>
      <c r="I122" s="7">
        <v>0</v>
      </c>
      <c r="J122" s="7">
        <v>2000</v>
      </c>
      <c r="K122" s="7">
        <f>Table16[[#This Row],[2020 PRELIM]]-Table16[[#This Row],[2019 ORIG BUD]]</f>
        <v>1500</v>
      </c>
    </row>
    <row r="123" spans="1:11" x14ac:dyDescent="0.25">
      <c r="A123" t="s">
        <v>916</v>
      </c>
      <c r="B123" t="s">
        <v>101</v>
      </c>
      <c r="C123" t="s">
        <v>930</v>
      </c>
      <c r="D123" t="s">
        <v>8</v>
      </c>
      <c r="E123" t="s">
        <v>72</v>
      </c>
      <c r="F123" s="7">
        <v>68.78</v>
      </c>
      <c r="G123" s="7">
        <v>1000</v>
      </c>
      <c r="H123" s="7">
        <v>1000</v>
      </c>
      <c r="I123" s="7">
        <v>1000</v>
      </c>
      <c r="J123" s="7">
        <v>1200</v>
      </c>
      <c r="K123" s="7">
        <f>Table16[[#This Row],[2020 PRELIM]]-Table16[[#This Row],[2019 ORIG BUD]]</f>
        <v>200</v>
      </c>
    </row>
    <row r="124" spans="1:11" x14ac:dyDescent="0.25">
      <c r="A124" t="s">
        <v>893</v>
      </c>
      <c r="B124" t="s">
        <v>101</v>
      </c>
      <c r="C124" t="s">
        <v>155</v>
      </c>
      <c r="D124" t="s">
        <v>8</v>
      </c>
      <c r="E124" t="s">
        <v>72</v>
      </c>
      <c r="F124" s="7">
        <v>84</v>
      </c>
      <c r="G124" s="7">
        <v>150</v>
      </c>
      <c r="H124" s="7">
        <v>150</v>
      </c>
      <c r="I124" s="7">
        <v>150</v>
      </c>
      <c r="J124" s="7">
        <v>150</v>
      </c>
      <c r="K124" s="7">
        <f>Table16[[#This Row],[2020 PRELIM]]-Table16[[#This Row],[2019 ORIG BUD]]</f>
        <v>0</v>
      </c>
    </row>
    <row r="125" spans="1:11" x14ac:dyDescent="0.25">
      <c r="A125" t="s">
        <v>993</v>
      </c>
      <c r="B125" t="s">
        <v>103</v>
      </c>
      <c r="C125" t="s">
        <v>1006</v>
      </c>
      <c r="D125" t="s">
        <v>8</v>
      </c>
      <c r="E125" t="s">
        <v>72</v>
      </c>
      <c r="F125" s="7">
        <v>1395.09</v>
      </c>
      <c r="G125" s="7">
        <v>2000</v>
      </c>
      <c r="H125" s="7">
        <v>2000</v>
      </c>
      <c r="I125" s="7">
        <v>900</v>
      </c>
      <c r="J125" s="7">
        <v>650</v>
      </c>
      <c r="K125" s="7">
        <f>Table16[[#This Row],[2020 PRELIM]]-Table16[[#This Row],[2019 ORIG BUD]]</f>
        <v>-1350</v>
      </c>
    </row>
    <row r="126" spans="1:11" x14ac:dyDescent="0.25">
      <c r="A126" t="s">
        <v>958</v>
      </c>
      <c r="B126" t="s">
        <v>103</v>
      </c>
      <c r="C126" t="s">
        <v>972</v>
      </c>
      <c r="D126" t="s">
        <v>8</v>
      </c>
      <c r="E126" t="s">
        <v>72</v>
      </c>
      <c r="F126" s="7">
        <v>1500.08</v>
      </c>
      <c r="G126" s="7">
        <v>2100</v>
      </c>
      <c r="H126" s="7">
        <v>2100</v>
      </c>
      <c r="I126" s="7">
        <v>725</v>
      </c>
      <c r="J126" s="7">
        <v>200</v>
      </c>
      <c r="K126" s="7">
        <f>Table16[[#This Row],[2020 PRELIM]]-Table16[[#This Row],[2019 ORIG BUD]]</f>
        <v>-1900</v>
      </c>
    </row>
    <row r="127" spans="1:11" x14ac:dyDescent="0.25">
      <c r="A127" t="s">
        <v>916</v>
      </c>
      <c r="B127" t="s">
        <v>103</v>
      </c>
      <c r="C127" t="s">
        <v>929</v>
      </c>
      <c r="D127" t="s">
        <v>8</v>
      </c>
      <c r="E127" t="s">
        <v>72</v>
      </c>
      <c r="F127" s="7">
        <v>252.18</v>
      </c>
      <c r="G127" s="7">
        <v>0</v>
      </c>
      <c r="H127" s="7">
        <v>0</v>
      </c>
      <c r="I127" s="7">
        <v>200</v>
      </c>
      <c r="J127" s="7">
        <v>192</v>
      </c>
      <c r="K127" s="7">
        <f>Table16[[#This Row],[2020 PRELIM]]-Table16[[#This Row],[2019 ORIG BUD]]</f>
        <v>192</v>
      </c>
    </row>
    <row r="128" spans="1:11" x14ac:dyDescent="0.25">
      <c r="A128" t="s">
        <v>993</v>
      </c>
      <c r="B128" t="s">
        <v>105</v>
      </c>
      <c r="C128" t="s">
        <v>1005</v>
      </c>
      <c r="D128" t="s">
        <v>8</v>
      </c>
      <c r="E128" t="s">
        <v>72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f>Table16[[#This Row],[2020 PRELIM]]-Table16[[#This Row],[2019 ORIG BUD]]</f>
        <v>0</v>
      </c>
    </row>
    <row r="129" spans="1:11" x14ac:dyDescent="0.25">
      <c r="A129" t="s">
        <v>958</v>
      </c>
      <c r="B129" t="s">
        <v>105</v>
      </c>
      <c r="C129" t="s">
        <v>488</v>
      </c>
      <c r="D129" t="s">
        <v>8</v>
      </c>
      <c r="E129" t="s">
        <v>72</v>
      </c>
      <c r="F129" s="7">
        <v>100</v>
      </c>
      <c r="G129" s="7">
        <v>0</v>
      </c>
      <c r="H129" s="7">
        <v>0</v>
      </c>
      <c r="I129" s="7">
        <v>0</v>
      </c>
      <c r="J129" s="7">
        <v>0</v>
      </c>
      <c r="K129" s="7">
        <f>Table16[[#This Row],[2020 PRELIM]]-Table16[[#This Row],[2019 ORIG BUD]]</f>
        <v>0</v>
      </c>
    </row>
    <row r="130" spans="1:11" x14ac:dyDescent="0.25">
      <c r="A130" t="s">
        <v>993</v>
      </c>
      <c r="B130" t="s">
        <v>107</v>
      </c>
      <c r="C130" t="s">
        <v>1004</v>
      </c>
      <c r="D130" t="s">
        <v>8</v>
      </c>
      <c r="E130" t="s">
        <v>72</v>
      </c>
      <c r="F130" s="7">
        <v>980.61</v>
      </c>
      <c r="G130" s="7">
        <v>3000</v>
      </c>
      <c r="H130" s="7">
        <v>3000</v>
      </c>
      <c r="I130" s="7">
        <v>1000</v>
      </c>
      <c r="J130" s="7">
        <v>1500</v>
      </c>
      <c r="K130" s="7">
        <f>Table16[[#This Row],[2020 PRELIM]]-Table16[[#This Row],[2019 ORIG BUD]]</f>
        <v>-1500</v>
      </c>
    </row>
    <row r="131" spans="1:11" x14ac:dyDescent="0.25">
      <c r="A131" t="s">
        <v>958</v>
      </c>
      <c r="B131" t="s">
        <v>107</v>
      </c>
      <c r="C131" t="s">
        <v>971</v>
      </c>
      <c r="D131" t="s">
        <v>8</v>
      </c>
      <c r="E131" t="s">
        <v>72</v>
      </c>
      <c r="F131" s="7">
        <v>1429.36</v>
      </c>
      <c r="G131" s="7">
        <v>1200</v>
      </c>
      <c r="H131" s="7">
        <v>1200</v>
      </c>
      <c r="I131" s="7">
        <v>1500</v>
      </c>
      <c r="J131" s="7">
        <v>1800</v>
      </c>
      <c r="K131" s="7">
        <f>Table16[[#This Row],[2020 PRELIM]]-Table16[[#This Row],[2019 ORIG BUD]]</f>
        <v>600</v>
      </c>
    </row>
    <row r="132" spans="1:11" x14ac:dyDescent="0.25">
      <c r="A132" t="s">
        <v>916</v>
      </c>
      <c r="B132" t="s">
        <v>107</v>
      </c>
      <c r="C132" t="s">
        <v>928</v>
      </c>
      <c r="D132" t="s">
        <v>8</v>
      </c>
      <c r="E132" t="s">
        <v>72</v>
      </c>
      <c r="F132" s="7">
        <v>1591.48</v>
      </c>
      <c r="G132" s="7">
        <v>2200</v>
      </c>
      <c r="H132" s="7">
        <v>2200</v>
      </c>
      <c r="I132" s="7">
        <v>1200</v>
      </c>
      <c r="J132" s="7">
        <v>1700</v>
      </c>
      <c r="K132" s="7">
        <f>Table16[[#This Row],[2020 PRELIM]]-Table16[[#This Row],[2019 ORIG BUD]]</f>
        <v>-500</v>
      </c>
    </row>
    <row r="133" spans="1:11" x14ac:dyDescent="0.25">
      <c r="A133" t="s">
        <v>993</v>
      </c>
      <c r="B133" t="s">
        <v>109</v>
      </c>
      <c r="C133" t="s">
        <v>1003</v>
      </c>
      <c r="D133" t="s">
        <v>8</v>
      </c>
      <c r="E133" t="s">
        <v>72</v>
      </c>
      <c r="F133" s="7">
        <v>1328.01</v>
      </c>
      <c r="G133" s="7">
        <v>1250</v>
      </c>
      <c r="H133" s="7">
        <v>1250</v>
      </c>
      <c r="I133" s="7">
        <v>1000</v>
      </c>
      <c r="J133" s="7">
        <v>1250</v>
      </c>
      <c r="K133" s="7">
        <f>Table16[[#This Row],[2020 PRELIM]]-Table16[[#This Row],[2019 ORIG BUD]]</f>
        <v>0</v>
      </c>
    </row>
    <row r="134" spans="1:11" x14ac:dyDescent="0.25">
      <c r="A134" t="s">
        <v>958</v>
      </c>
      <c r="B134" t="s">
        <v>109</v>
      </c>
      <c r="C134" t="s">
        <v>970</v>
      </c>
      <c r="D134" t="s">
        <v>8</v>
      </c>
      <c r="E134" t="s">
        <v>72</v>
      </c>
      <c r="F134" s="7">
        <v>1397.2</v>
      </c>
      <c r="G134" s="7">
        <v>2000</v>
      </c>
      <c r="H134" s="7">
        <v>2000</v>
      </c>
      <c r="I134" s="7">
        <v>2000</v>
      </c>
      <c r="J134" s="7">
        <v>2000</v>
      </c>
      <c r="K134" s="7">
        <f>Table16[[#This Row],[2020 PRELIM]]-Table16[[#This Row],[2019 ORIG BUD]]</f>
        <v>0</v>
      </c>
    </row>
    <row r="135" spans="1:11" x14ac:dyDescent="0.25">
      <c r="A135" t="s">
        <v>916</v>
      </c>
      <c r="B135" t="s">
        <v>109</v>
      </c>
      <c r="C135" t="s">
        <v>927</v>
      </c>
      <c r="D135" t="s">
        <v>8</v>
      </c>
      <c r="E135" t="s">
        <v>72</v>
      </c>
      <c r="F135" s="7">
        <v>153.56</v>
      </c>
      <c r="G135" s="7">
        <v>1000</v>
      </c>
      <c r="H135" s="7">
        <v>1000</v>
      </c>
      <c r="I135" s="7">
        <v>600</v>
      </c>
      <c r="J135" s="7">
        <v>1000</v>
      </c>
      <c r="K135" s="7">
        <f>Table16[[#This Row],[2020 PRELIM]]-Table16[[#This Row],[2019 ORIG BUD]]</f>
        <v>0</v>
      </c>
    </row>
    <row r="136" spans="1:11" x14ac:dyDescent="0.25">
      <c r="A136" t="s">
        <v>893</v>
      </c>
      <c r="B136" t="s">
        <v>109</v>
      </c>
      <c r="C136" t="s">
        <v>214</v>
      </c>
      <c r="D136" t="s">
        <v>8</v>
      </c>
      <c r="E136" t="s">
        <v>72</v>
      </c>
      <c r="F136" s="7">
        <v>0</v>
      </c>
      <c r="G136" s="7">
        <v>500</v>
      </c>
      <c r="H136" s="7">
        <v>500</v>
      </c>
      <c r="I136" s="7">
        <v>500</v>
      </c>
      <c r="J136" s="7">
        <v>500</v>
      </c>
      <c r="K136" s="7">
        <f>Table16[[#This Row],[2020 PRELIM]]-Table16[[#This Row],[2019 ORIG BUD]]</f>
        <v>0</v>
      </c>
    </row>
    <row r="137" spans="1:11" x14ac:dyDescent="0.25">
      <c r="A137" t="s">
        <v>879</v>
      </c>
      <c r="B137" t="s">
        <v>109</v>
      </c>
      <c r="C137" t="s">
        <v>214</v>
      </c>
      <c r="D137" t="s">
        <v>8</v>
      </c>
      <c r="E137" t="s">
        <v>72</v>
      </c>
      <c r="F137" s="7">
        <v>0</v>
      </c>
      <c r="G137" s="7">
        <v>1000</v>
      </c>
      <c r="H137" s="7">
        <v>1000</v>
      </c>
      <c r="I137" s="7">
        <v>500</v>
      </c>
      <c r="J137" s="7">
        <v>1000</v>
      </c>
      <c r="K137" s="7">
        <f>Table16[[#This Row],[2020 PRELIM]]-Table16[[#This Row],[2019 ORIG BUD]]</f>
        <v>0</v>
      </c>
    </row>
    <row r="138" spans="1:11" x14ac:dyDescent="0.25">
      <c r="A138" t="s">
        <v>993</v>
      </c>
      <c r="B138" t="s">
        <v>111</v>
      </c>
      <c r="C138" t="s">
        <v>1002</v>
      </c>
      <c r="D138" t="s">
        <v>8</v>
      </c>
      <c r="E138" t="s">
        <v>72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f>Table16[[#This Row],[2020 PRELIM]]-Table16[[#This Row],[2019 ORIG BUD]]</f>
        <v>0</v>
      </c>
    </row>
    <row r="139" spans="1:11" x14ac:dyDescent="0.25">
      <c r="A139" t="s">
        <v>958</v>
      </c>
      <c r="B139" t="s">
        <v>111</v>
      </c>
      <c r="C139" t="s">
        <v>969</v>
      </c>
      <c r="D139" t="s">
        <v>8</v>
      </c>
      <c r="E139" t="s">
        <v>72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f>Table16[[#This Row],[2020 PRELIM]]-Table16[[#This Row],[2019 ORIG BUD]]</f>
        <v>0</v>
      </c>
    </row>
    <row r="140" spans="1:11" x14ac:dyDescent="0.25">
      <c r="A140" t="s">
        <v>916</v>
      </c>
      <c r="B140" t="s">
        <v>111</v>
      </c>
      <c r="C140" t="s">
        <v>926</v>
      </c>
      <c r="D140" t="s">
        <v>8</v>
      </c>
      <c r="E140" t="s">
        <v>72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>Table16[[#This Row],[2020 PRELIM]]-Table16[[#This Row],[2019 ORIG BUD]]</f>
        <v>0</v>
      </c>
    </row>
    <row r="141" spans="1:11" x14ac:dyDescent="0.25">
      <c r="A141" t="s">
        <v>893</v>
      </c>
      <c r="B141" t="s">
        <v>111</v>
      </c>
      <c r="C141" t="s">
        <v>896</v>
      </c>
      <c r="D141" t="s">
        <v>8</v>
      </c>
      <c r="E141" t="s">
        <v>72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f>Table16[[#This Row],[2020 PRELIM]]-Table16[[#This Row],[2019 ORIG BUD]]</f>
        <v>0</v>
      </c>
    </row>
    <row r="142" spans="1:11" x14ac:dyDescent="0.25">
      <c r="A142" t="s">
        <v>879</v>
      </c>
      <c r="B142" t="s">
        <v>111</v>
      </c>
      <c r="C142" t="s">
        <v>883</v>
      </c>
      <c r="D142" t="s">
        <v>8</v>
      </c>
      <c r="E142" t="s">
        <v>72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f>Table16[[#This Row],[2020 PRELIM]]-Table16[[#This Row],[2019 ORIG BUD]]</f>
        <v>0</v>
      </c>
    </row>
    <row r="143" spans="1:11" x14ac:dyDescent="0.25">
      <c r="A143" t="s">
        <v>993</v>
      </c>
      <c r="B143" t="s">
        <v>113</v>
      </c>
      <c r="C143" t="s">
        <v>1001</v>
      </c>
      <c r="D143" t="s">
        <v>8</v>
      </c>
      <c r="E143" t="s">
        <v>72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f>Table16[[#This Row],[2020 PRELIM]]-Table16[[#This Row],[2019 ORIG BUD]]</f>
        <v>0</v>
      </c>
    </row>
    <row r="144" spans="1:11" x14ac:dyDescent="0.25">
      <c r="A144" t="s">
        <v>958</v>
      </c>
      <c r="B144" t="s">
        <v>113</v>
      </c>
      <c r="C144" t="s">
        <v>968</v>
      </c>
      <c r="D144" t="s">
        <v>8</v>
      </c>
      <c r="E144" t="s">
        <v>72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f>Table16[[#This Row],[2020 PRELIM]]-Table16[[#This Row],[2019 ORIG BUD]]</f>
        <v>0</v>
      </c>
    </row>
    <row r="145" spans="1:11" x14ac:dyDescent="0.25">
      <c r="A145" t="s">
        <v>916</v>
      </c>
      <c r="B145" t="s">
        <v>113</v>
      </c>
      <c r="C145" t="s">
        <v>925</v>
      </c>
      <c r="D145" t="s">
        <v>8</v>
      </c>
      <c r="E145" t="s">
        <v>72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f>Table16[[#This Row],[2020 PRELIM]]-Table16[[#This Row],[2019 ORIG BUD]]</f>
        <v>0</v>
      </c>
    </row>
    <row r="146" spans="1:11" x14ac:dyDescent="0.25">
      <c r="A146" t="s">
        <v>879</v>
      </c>
      <c r="B146" t="s">
        <v>113</v>
      </c>
      <c r="C146" t="s">
        <v>882</v>
      </c>
      <c r="D146" t="s">
        <v>8</v>
      </c>
      <c r="E146" t="s">
        <v>72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f>Table16[[#This Row],[2020 PRELIM]]-Table16[[#This Row],[2019 ORIG BUD]]</f>
        <v>0</v>
      </c>
    </row>
    <row r="147" spans="1:11" x14ac:dyDescent="0.25">
      <c r="A147" t="s">
        <v>993</v>
      </c>
      <c r="B147" t="s">
        <v>322</v>
      </c>
      <c r="C147" t="s">
        <v>323</v>
      </c>
      <c r="D147" t="s">
        <v>8</v>
      </c>
      <c r="E147" t="s">
        <v>72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f>Table16[[#This Row],[2020 PRELIM]]-Table16[[#This Row],[2019 ORIG BUD]]</f>
        <v>0</v>
      </c>
    </row>
    <row r="148" spans="1:11" x14ac:dyDescent="0.25">
      <c r="A148" t="s">
        <v>1024</v>
      </c>
      <c r="B148" t="s">
        <v>115</v>
      </c>
      <c r="C148" t="s">
        <v>1023</v>
      </c>
      <c r="D148" t="s">
        <v>8</v>
      </c>
      <c r="E148" t="s">
        <v>72</v>
      </c>
      <c r="F148" s="7">
        <v>11272.5</v>
      </c>
      <c r="G148" s="7">
        <v>25000</v>
      </c>
      <c r="H148" s="7">
        <v>25000</v>
      </c>
      <c r="I148" s="7">
        <v>0</v>
      </c>
      <c r="J148" s="7">
        <v>0</v>
      </c>
      <c r="K148" s="7">
        <f>Table16[[#This Row],[2020 PRELIM]]-Table16[[#This Row],[2019 ORIG BUD]]</f>
        <v>-25000</v>
      </c>
    </row>
    <row r="149" spans="1:11" x14ac:dyDescent="0.25">
      <c r="A149" t="s">
        <v>958</v>
      </c>
      <c r="B149" t="s">
        <v>115</v>
      </c>
      <c r="C149" t="s">
        <v>967</v>
      </c>
      <c r="D149" t="s">
        <v>8</v>
      </c>
      <c r="E149" t="s">
        <v>72</v>
      </c>
      <c r="F149" s="7">
        <v>30</v>
      </c>
      <c r="G149" s="7">
        <v>0</v>
      </c>
      <c r="H149" s="7">
        <v>0</v>
      </c>
      <c r="I149" s="7">
        <v>0</v>
      </c>
      <c r="J149" s="7">
        <v>0</v>
      </c>
      <c r="K149" s="7">
        <f>Table16[[#This Row],[2020 PRELIM]]-Table16[[#This Row],[2019 ORIG BUD]]</f>
        <v>0</v>
      </c>
    </row>
    <row r="150" spans="1:11" x14ac:dyDescent="0.25">
      <c r="A150" t="s">
        <v>906</v>
      </c>
      <c r="B150" t="s">
        <v>279</v>
      </c>
      <c r="C150" t="s">
        <v>905</v>
      </c>
      <c r="D150" t="s">
        <v>8</v>
      </c>
      <c r="E150" t="s">
        <v>72</v>
      </c>
      <c r="F150" s="7">
        <v>0</v>
      </c>
      <c r="G150" s="7">
        <v>0</v>
      </c>
      <c r="H150" s="7">
        <v>30000</v>
      </c>
      <c r="I150" s="7">
        <v>28002.76</v>
      </c>
      <c r="J150" s="7">
        <v>0</v>
      </c>
      <c r="K150" s="7">
        <f>Table16[[#This Row],[2020 PRELIM]]-Table16[[#This Row],[2019 ORIG BUD]]</f>
        <v>0</v>
      </c>
    </row>
    <row r="151" spans="1:11" x14ac:dyDescent="0.25">
      <c r="A151" t="s">
        <v>914</v>
      </c>
      <c r="B151" t="s">
        <v>134</v>
      </c>
      <c r="C151" t="s">
        <v>913</v>
      </c>
      <c r="D151" t="s">
        <v>8</v>
      </c>
      <c r="E151" t="s">
        <v>72</v>
      </c>
      <c r="F151" s="7">
        <v>716.59</v>
      </c>
      <c r="G151" s="7">
        <v>900</v>
      </c>
      <c r="H151" s="7">
        <v>900</v>
      </c>
      <c r="I151" s="7">
        <v>500</v>
      </c>
      <c r="J151" s="7">
        <v>400</v>
      </c>
      <c r="K151" s="7">
        <f>Table16[[#This Row],[2020 PRELIM]]-Table16[[#This Row],[2019 ORIG BUD]]</f>
        <v>-500</v>
      </c>
    </row>
    <row r="152" spans="1:11" x14ac:dyDescent="0.25">
      <c r="A152" t="s">
        <v>912</v>
      </c>
      <c r="B152" t="s">
        <v>134</v>
      </c>
      <c r="C152" t="s">
        <v>911</v>
      </c>
      <c r="D152" t="s">
        <v>8</v>
      </c>
      <c r="E152" t="s">
        <v>72</v>
      </c>
      <c r="F152" s="7">
        <v>2508.06</v>
      </c>
      <c r="G152" s="7">
        <v>3000</v>
      </c>
      <c r="H152" s="7">
        <v>3000</v>
      </c>
      <c r="I152" s="7">
        <v>2200</v>
      </c>
      <c r="J152" s="7">
        <v>2500</v>
      </c>
      <c r="K152" s="7">
        <f>Table16[[#This Row],[2020 PRELIM]]-Table16[[#This Row],[2019 ORIG BUD]]</f>
        <v>-500</v>
      </c>
    </row>
    <row r="153" spans="1:11" x14ac:dyDescent="0.25">
      <c r="A153" t="s">
        <v>877</v>
      </c>
      <c r="B153" t="s">
        <v>134</v>
      </c>
      <c r="C153" t="s">
        <v>876</v>
      </c>
      <c r="D153" t="s">
        <v>8</v>
      </c>
      <c r="E153" t="s">
        <v>72</v>
      </c>
      <c r="F153" s="7">
        <v>358.29</v>
      </c>
      <c r="G153" s="7">
        <v>400</v>
      </c>
      <c r="H153" s="7">
        <v>400</v>
      </c>
      <c r="I153" s="7">
        <v>1350</v>
      </c>
      <c r="J153" s="7">
        <v>2100</v>
      </c>
      <c r="K153" s="7">
        <f>Table16[[#This Row],[2020 PRELIM]]-Table16[[#This Row],[2019 ORIG BUD]]</f>
        <v>1700</v>
      </c>
    </row>
    <row r="154" spans="1:11" x14ac:dyDescent="0.25">
      <c r="A154" t="s">
        <v>910</v>
      </c>
      <c r="B154" t="s">
        <v>137</v>
      </c>
      <c r="C154" t="s">
        <v>909</v>
      </c>
      <c r="D154" t="s">
        <v>8</v>
      </c>
      <c r="E154" t="s">
        <v>72</v>
      </c>
      <c r="F154" s="7">
        <v>11.57</v>
      </c>
      <c r="G154" s="7">
        <v>0</v>
      </c>
      <c r="H154" s="7">
        <v>0</v>
      </c>
      <c r="I154" s="7">
        <v>0</v>
      </c>
      <c r="J154" s="7">
        <v>0</v>
      </c>
      <c r="K154" s="7">
        <f>Table16[[#This Row],[2020 PRELIM]]-Table16[[#This Row],[2019 ORIG BUD]]</f>
        <v>0</v>
      </c>
    </row>
    <row r="155" spans="1:11" x14ac:dyDescent="0.25">
      <c r="A155" t="s">
        <v>908</v>
      </c>
      <c r="B155" t="s">
        <v>137</v>
      </c>
      <c r="C155" t="s">
        <v>907</v>
      </c>
      <c r="D155" t="s">
        <v>8</v>
      </c>
      <c r="E155" t="s">
        <v>72</v>
      </c>
      <c r="F155" s="7">
        <v>40.51</v>
      </c>
      <c r="G155" s="7">
        <v>0</v>
      </c>
      <c r="H155" s="7">
        <v>0</v>
      </c>
      <c r="I155" s="7">
        <v>0</v>
      </c>
      <c r="J155" s="7">
        <v>0</v>
      </c>
      <c r="K155" s="7">
        <f>Table16[[#This Row],[2020 PRELIM]]-Table16[[#This Row],[2019 ORIG BUD]]</f>
        <v>0</v>
      </c>
    </row>
    <row r="156" spans="1:11" x14ac:dyDescent="0.25">
      <c r="A156" t="s">
        <v>875</v>
      </c>
      <c r="B156" t="s">
        <v>137</v>
      </c>
      <c r="C156" t="s">
        <v>874</v>
      </c>
      <c r="D156" t="s">
        <v>8</v>
      </c>
      <c r="E156" t="s">
        <v>72</v>
      </c>
      <c r="F156" s="7">
        <v>5.79</v>
      </c>
      <c r="G156" s="7">
        <v>0</v>
      </c>
      <c r="H156" s="7">
        <v>0</v>
      </c>
      <c r="I156" s="7">
        <v>0</v>
      </c>
      <c r="J156" s="7">
        <v>0</v>
      </c>
      <c r="K156" s="7">
        <f>Table16[[#This Row],[2020 PRELIM]]-Table16[[#This Row],[2019 ORIG BUD]]</f>
        <v>0</v>
      </c>
    </row>
    <row r="157" spans="1:11" s="1" customFormat="1" x14ac:dyDescent="0.25">
      <c r="C157" s="1" t="s">
        <v>1249</v>
      </c>
      <c r="F157" s="6">
        <f>SUBTOTAL(109,F105:F156)</f>
        <v>47026.879999999997</v>
      </c>
      <c r="G157" s="6">
        <f t="shared" ref="G157:K157" si="5">SUBTOTAL(109,G105:G156)</f>
        <v>61619</v>
      </c>
      <c r="H157" s="6">
        <f t="shared" si="5"/>
        <v>98570</v>
      </c>
      <c r="I157" s="6">
        <f t="shared" si="5"/>
        <v>60677.759999999995</v>
      </c>
      <c r="J157" s="6">
        <f t="shared" si="5"/>
        <v>39345</v>
      </c>
      <c r="K157" s="6">
        <f t="shared" si="5"/>
        <v>-22274</v>
      </c>
    </row>
    <row r="158" spans="1:11" x14ac:dyDescent="0.25">
      <c r="K158" s="7">
        <f>Table16[[#This Row],[2020 PRELIM]]-Table16[[#This Row],[2019 ORIG BUD]]</f>
        <v>0</v>
      </c>
    </row>
    <row r="159" spans="1:11" x14ac:dyDescent="0.25">
      <c r="A159" t="s">
        <v>993</v>
      </c>
      <c r="B159" t="s">
        <v>533</v>
      </c>
      <c r="C159" t="s">
        <v>924</v>
      </c>
      <c r="D159" t="s">
        <v>8</v>
      </c>
      <c r="E159" t="s">
        <v>72</v>
      </c>
      <c r="F159" s="7">
        <v>0</v>
      </c>
      <c r="G159" s="7">
        <v>2317</v>
      </c>
      <c r="H159" s="7">
        <v>0</v>
      </c>
      <c r="I159" s="7">
        <v>2317</v>
      </c>
      <c r="J159" s="7">
        <v>0</v>
      </c>
      <c r="K159" s="7">
        <f>Table16[[#This Row],[2020 PRELIM]]-Table16[[#This Row],[2019 ORIG BUD]]</f>
        <v>-2317</v>
      </c>
    </row>
    <row r="160" spans="1:11" x14ac:dyDescent="0.25">
      <c r="A160" t="s">
        <v>958</v>
      </c>
      <c r="B160" t="s">
        <v>533</v>
      </c>
      <c r="C160" t="s">
        <v>924</v>
      </c>
      <c r="D160" t="s">
        <v>8</v>
      </c>
      <c r="E160" t="s">
        <v>72</v>
      </c>
      <c r="F160" s="7">
        <v>0</v>
      </c>
      <c r="G160" s="7">
        <v>2317</v>
      </c>
      <c r="H160" s="7">
        <v>0</v>
      </c>
      <c r="I160" s="7">
        <v>2317</v>
      </c>
      <c r="J160" s="7">
        <v>0</v>
      </c>
      <c r="K160" s="7">
        <f>Table16[[#This Row],[2020 PRELIM]]-Table16[[#This Row],[2019 ORIG BUD]]</f>
        <v>-2317</v>
      </c>
    </row>
    <row r="161" spans="1:11" x14ac:dyDescent="0.25">
      <c r="A161" t="s">
        <v>916</v>
      </c>
      <c r="B161" t="s">
        <v>533</v>
      </c>
      <c r="C161" t="s">
        <v>924</v>
      </c>
      <c r="D161" t="s">
        <v>8</v>
      </c>
      <c r="E161" t="s">
        <v>72</v>
      </c>
      <c r="F161" s="7">
        <v>0</v>
      </c>
      <c r="G161" s="7">
        <v>2317</v>
      </c>
      <c r="H161" s="7">
        <v>0</v>
      </c>
      <c r="I161" s="7">
        <v>0</v>
      </c>
      <c r="J161" s="7">
        <v>0</v>
      </c>
      <c r="K161" s="7">
        <f>Table16[[#This Row],[2020 PRELIM]]-Table16[[#This Row],[2019 ORIG BUD]]</f>
        <v>-2317</v>
      </c>
    </row>
    <row r="162" spans="1:11" x14ac:dyDescent="0.25">
      <c r="A162" t="s">
        <v>993</v>
      </c>
      <c r="B162" t="s">
        <v>117</v>
      </c>
      <c r="C162" t="s">
        <v>1000</v>
      </c>
      <c r="D162" t="s">
        <v>8</v>
      </c>
      <c r="E162" t="s">
        <v>72</v>
      </c>
      <c r="F162" s="7">
        <v>32900</v>
      </c>
      <c r="G162" s="7">
        <v>38724</v>
      </c>
      <c r="H162" s="7">
        <v>38724</v>
      </c>
      <c r="I162" s="7">
        <v>38724</v>
      </c>
      <c r="J162" s="7">
        <v>40124</v>
      </c>
      <c r="K162" s="7">
        <f>Table16[[#This Row],[2020 PRELIM]]-Table16[[#This Row],[2019 ORIG BUD]]</f>
        <v>1400</v>
      </c>
    </row>
    <row r="163" spans="1:11" x14ac:dyDescent="0.25">
      <c r="A163" t="s">
        <v>958</v>
      </c>
      <c r="B163" t="s">
        <v>117</v>
      </c>
      <c r="C163" t="s">
        <v>966</v>
      </c>
      <c r="D163" t="s">
        <v>8</v>
      </c>
      <c r="E163" t="s">
        <v>72</v>
      </c>
      <c r="F163" s="7">
        <v>18270</v>
      </c>
      <c r="G163" s="7">
        <v>20458</v>
      </c>
      <c r="H163" s="7">
        <v>20458</v>
      </c>
      <c r="I163" s="7">
        <v>20458</v>
      </c>
      <c r="J163" s="7">
        <v>23122</v>
      </c>
      <c r="K163" s="7">
        <f>Table16[[#This Row],[2020 PRELIM]]-Table16[[#This Row],[2019 ORIG BUD]]</f>
        <v>2664</v>
      </c>
    </row>
    <row r="164" spans="1:11" x14ac:dyDescent="0.25">
      <c r="A164" t="s">
        <v>916</v>
      </c>
      <c r="B164" t="s">
        <v>117</v>
      </c>
      <c r="C164" t="s">
        <v>923</v>
      </c>
      <c r="D164" t="s">
        <v>8</v>
      </c>
      <c r="E164" t="s">
        <v>72</v>
      </c>
      <c r="F164" s="7">
        <v>21096</v>
      </c>
      <c r="G164" s="7">
        <v>18024</v>
      </c>
      <c r="H164" s="7">
        <v>18024</v>
      </c>
      <c r="I164" s="7">
        <v>18024</v>
      </c>
      <c r="J164" s="7">
        <v>18420</v>
      </c>
      <c r="K164" s="7">
        <f>Table16[[#This Row],[2020 PRELIM]]-Table16[[#This Row],[2019 ORIG BUD]]</f>
        <v>396</v>
      </c>
    </row>
    <row r="165" spans="1:11" x14ac:dyDescent="0.25">
      <c r="A165" t="s">
        <v>993</v>
      </c>
      <c r="B165" t="s">
        <v>119</v>
      </c>
      <c r="C165" t="s">
        <v>999</v>
      </c>
      <c r="D165" t="s">
        <v>8</v>
      </c>
      <c r="E165" t="s">
        <v>72</v>
      </c>
      <c r="F165" s="7">
        <v>3970.75</v>
      </c>
      <c r="G165" s="7">
        <v>3291</v>
      </c>
      <c r="H165" s="7">
        <v>3291</v>
      </c>
      <c r="I165" s="7">
        <v>3000</v>
      </c>
      <c r="J165" s="7">
        <v>3290</v>
      </c>
      <c r="K165" s="7">
        <f>Table16[[#This Row],[2020 PRELIM]]-Table16[[#This Row],[2019 ORIG BUD]]</f>
        <v>-1</v>
      </c>
    </row>
    <row r="166" spans="1:11" x14ac:dyDescent="0.25">
      <c r="A166" t="s">
        <v>958</v>
      </c>
      <c r="B166" t="s">
        <v>119</v>
      </c>
      <c r="C166" t="s">
        <v>965</v>
      </c>
      <c r="D166" t="s">
        <v>8</v>
      </c>
      <c r="E166" t="s">
        <v>72</v>
      </c>
      <c r="F166" s="7">
        <v>2643.28</v>
      </c>
      <c r="G166" s="7">
        <v>1919</v>
      </c>
      <c r="H166" s="7">
        <v>1919</v>
      </c>
      <c r="I166" s="7">
        <v>1700</v>
      </c>
      <c r="J166" s="7">
        <v>1497</v>
      </c>
      <c r="K166" s="7">
        <f>Table16[[#This Row],[2020 PRELIM]]-Table16[[#This Row],[2019 ORIG BUD]]</f>
        <v>-422</v>
      </c>
    </row>
    <row r="167" spans="1:11" x14ac:dyDescent="0.25">
      <c r="A167" t="s">
        <v>916</v>
      </c>
      <c r="B167" t="s">
        <v>119</v>
      </c>
      <c r="C167" t="s">
        <v>922</v>
      </c>
      <c r="D167" t="s">
        <v>8</v>
      </c>
      <c r="E167" t="s">
        <v>72</v>
      </c>
      <c r="F167" s="7">
        <v>5420.93</v>
      </c>
      <c r="G167" s="7">
        <v>2472</v>
      </c>
      <c r="H167" s="7">
        <v>2472</v>
      </c>
      <c r="I167" s="7">
        <v>2472</v>
      </c>
      <c r="J167" s="7">
        <v>1587</v>
      </c>
      <c r="K167" s="7">
        <f>Table16[[#This Row],[2020 PRELIM]]-Table16[[#This Row],[2019 ORIG BUD]]</f>
        <v>-885</v>
      </c>
    </row>
    <row r="168" spans="1:11" x14ac:dyDescent="0.25">
      <c r="A168" t="s">
        <v>993</v>
      </c>
      <c r="B168" t="s">
        <v>267</v>
      </c>
      <c r="C168" t="s">
        <v>998</v>
      </c>
      <c r="D168" t="s">
        <v>8</v>
      </c>
      <c r="E168" t="s">
        <v>72</v>
      </c>
      <c r="F168" s="7">
        <v>17026.72</v>
      </c>
      <c r="G168" s="7">
        <v>21333</v>
      </c>
      <c r="H168" s="7">
        <v>21333</v>
      </c>
      <c r="I168" s="7">
        <v>21000</v>
      </c>
      <c r="J168" s="7">
        <v>21000</v>
      </c>
      <c r="K168" s="7">
        <f>Table16[[#This Row],[2020 PRELIM]]-Table16[[#This Row],[2019 ORIG BUD]]</f>
        <v>-333</v>
      </c>
    </row>
    <row r="169" spans="1:11" x14ac:dyDescent="0.25">
      <c r="A169" t="s">
        <v>958</v>
      </c>
      <c r="B169" t="s">
        <v>267</v>
      </c>
      <c r="C169" t="s">
        <v>964</v>
      </c>
      <c r="D169" t="s">
        <v>8</v>
      </c>
      <c r="E169" t="s">
        <v>72</v>
      </c>
      <c r="F169" s="7">
        <v>13693.06</v>
      </c>
      <c r="G169" s="7">
        <v>21333</v>
      </c>
      <c r="H169" s="7">
        <v>21333</v>
      </c>
      <c r="I169" s="7">
        <v>21000</v>
      </c>
      <c r="J169" s="7">
        <v>21000</v>
      </c>
      <c r="K169" s="7">
        <f>Table16[[#This Row],[2020 PRELIM]]-Table16[[#This Row],[2019 ORIG BUD]]</f>
        <v>-333</v>
      </c>
    </row>
    <row r="170" spans="1:11" x14ac:dyDescent="0.25">
      <c r="A170" t="s">
        <v>916</v>
      </c>
      <c r="B170" t="s">
        <v>267</v>
      </c>
      <c r="C170" t="s">
        <v>921</v>
      </c>
      <c r="D170" t="s">
        <v>8</v>
      </c>
      <c r="E170" t="s">
        <v>72</v>
      </c>
      <c r="F170" s="7">
        <v>33275.949999999997</v>
      </c>
      <c r="G170" s="7">
        <v>21333</v>
      </c>
      <c r="H170" s="7">
        <v>21333</v>
      </c>
      <c r="I170" s="7">
        <v>21406</v>
      </c>
      <c r="J170" s="7">
        <v>21000</v>
      </c>
      <c r="K170" s="7">
        <f>Table16[[#This Row],[2020 PRELIM]]-Table16[[#This Row],[2019 ORIG BUD]]</f>
        <v>-333</v>
      </c>
    </row>
    <row r="171" spans="1:11" x14ac:dyDescent="0.25">
      <c r="A171" t="s">
        <v>993</v>
      </c>
      <c r="B171" t="s">
        <v>121</v>
      </c>
      <c r="C171" t="s">
        <v>997</v>
      </c>
      <c r="D171" t="s">
        <v>8</v>
      </c>
      <c r="E171" t="s">
        <v>72</v>
      </c>
      <c r="F171" s="7">
        <v>2664</v>
      </c>
      <c r="G171" s="7">
        <v>2796</v>
      </c>
      <c r="H171" s="7">
        <v>2796</v>
      </c>
      <c r="I171" s="7">
        <v>2796</v>
      </c>
      <c r="J171" s="7">
        <v>2340</v>
      </c>
      <c r="K171" s="7">
        <f>Table16[[#This Row],[2020 PRELIM]]-Table16[[#This Row],[2019 ORIG BUD]]</f>
        <v>-456</v>
      </c>
    </row>
    <row r="172" spans="1:11" x14ac:dyDescent="0.25">
      <c r="A172" t="s">
        <v>958</v>
      </c>
      <c r="B172" t="s">
        <v>121</v>
      </c>
      <c r="C172" t="s">
        <v>963</v>
      </c>
      <c r="D172" t="s">
        <v>8</v>
      </c>
      <c r="E172" t="s">
        <v>72</v>
      </c>
      <c r="F172" s="7">
        <v>1920</v>
      </c>
      <c r="G172" s="7">
        <v>1644</v>
      </c>
      <c r="H172" s="7">
        <v>1644</v>
      </c>
      <c r="I172" s="7">
        <v>1644</v>
      </c>
      <c r="J172" s="7">
        <v>1536</v>
      </c>
      <c r="K172" s="7">
        <f>Table16[[#This Row],[2020 PRELIM]]-Table16[[#This Row],[2019 ORIG BUD]]</f>
        <v>-108</v>
      </c>
    </row>
    <row r="173" spans="1:11" x14ac:dyDescent="0.25">
      <c r="A173" t="s">
        <v>916</v>
      </c>
      <c r="B173" t="s">
        <v>121</v>
      </c>
      <c r="C173" t="s">
        <v>920</v>
      </c>
      <c r="D173" t="s">
        <v>8</v>
      </c>
      <c r="E173" t="s">
        <v>72</v>
      </c>
      <c r="F173" s="7">
        <v>2520</v>
      </c>
      <c r="G173" s="7">
        <v>1800</v>
      </c>
      <c r="H173" s="7">
        <v>1800</v>
      </c>
      <c r="I173" s="7">
        <v>1800</v>
      </c>
      <c r="J173" s="7">
        <v>1620</v>
      </c>
      <c r="K173" s="7">
        <f>Table16[[#This Row],[2020 PRELIM]]-Table16[[#This Row],[2019 ORIG BUD]]</f>
        <v>-180</v>
      </c>
    </row>
    <row r="174" spans="1:11" x14ac:dyDescent="0.25">
      <c r="A174" t="s">
        <v>958</v>
      </c>
      <c r="B174" t="s">
        <v>123</v>
      </c>
      <c r="C174" t="s">
        <v>962</v>
      </c>
      <c r="D174" t="s">
        <v>8</v>
      </c>
      <c r="E174" t="s">
        <v>72</v>
      </c>
      <c r="F174" s="7">
        <v>26928</v>
      </c>
      <c r="G174" s="7">
        <v>26352</v>
      </c>
      <c r="H174" s="7">
        <v>26352</v>
      </c>
      <c r="I174" s="7">
        <v>26352</v>
      </c>
      <c r="J174" s="7">
        <v>34704</v>
      </c>
      <c r="K174" s="7">
        <f>Table16[[#This Row],[2020 PRELIM]]-Table16[[#This Row],[2019 ORIG BUD]]</f>
        <v>8352</v>
      </c>
    </row>
    <row r="175" spans="1:11" x14ac:dyDescent="0.25">
      <c r="A175" t="s">
        <v>993</v>
      </c>
      <c r="B175" t="s">
        <v>125</v>
      </c>
      <c r="C175" t="s">
        <v>996</v>
      </c>
      <c r="D175" t="s">
        <v>8</v>
      </c>
      <c r="E175" t="s">
        <v>72</v>
      </c>
      <c r="F175" s="7">
        <v>715</v>
      </c>
      <c r="G175" s="7">
        <v>572</v>
      </c>
      <c r="H175" s="7">
        <v>572</v>
      </c>
      <c r="I175" s="7">
        <v>572</v>
      </c>
      <c r="J175" s="7">
        <v>142</v>
      </c>
      <c r="K175" s="7">
        <f>Table16[[#This Row],[2020 PRELIM]]-Table16[[#This Row],[2019 ORIG BUD]]</f>
        <v>-430</v>
      </c>
    </row>
    <row r="176" spans="1:11" x14ac:dyDescent="0.25">
      <c r="A176" t="s">
        <v>958</v>
      </c>
      <c r="B176" t="s">
        <v>125</v>
      </c>
      <c r="C176" t="s">
        <v>961</v>
      </c>
      <c r="D176" t="s">
        <v>8</v>
      </c>
      <c r="E176" t="s">
        <v>72</v>
      </c>
      <c r="F176" s="7">
        <v>5929</v>
      </c>
      <c r="G176" s="7">
        <v>4941</v>
      </c>
      <c r="H176" s="7">
        <v>4941</v>
      </c>
      <c r="I176" s="7">
        <v>4941</v>
      </c>
      <c r="J176" s="7">
        <v>1186</v>
      </c>
      <c r="K176" s="7">
        <f>Table16[[#This Row],[2020 PRELIM]]-Table16[[#This Row],[2019 ORIG BUD]]</f>
        <v>-3755</v>
      </c>
    </row>
    <row r="177" spans="1:11" x14ac:dyDescent="0.25">
      <c r="A177" t="s">
        <v>948</v>
      </c>
      <c r="B177" t="s">
        <v>125</v>
      </c>
      <c r="C177" t="s">
        <v>950</v>
      </c>
      <c r="D177" t="s">
        <v>8</v>
      </c>
      <c r="E177" t="s">
        <v>72</v>
      </c>
      <c r="F177" s="7">
        <v>247</v>
      </c>
      <c r="G177" s="7">
        <v>148</v>
      </c>
      <c r="H177" s="7">
        <v>148</v>
      </c>
      <c r="I177" s="7">
        <v>148</v>
      </c>
      <c r="J177" s="7">
        <v>49</v>
      </c>
      <c r="K177" s="7">
        <f>Table16[[#This Row],[2020 PRELIM]]-Table16[[#This Row],[2019 ORIG BUD]]</f>
        <v>-99</v>
      </c>
    </row>
    <row r="178" spans="1:11" x14ac:dyDescent="0.25">
      <c r="A178" t="s">
        <v>916</v>
      </c>
      <c r="B178" t="s">
        <v>125</v>
      </c>
      <c r="C178" t="s">
        <v>919</v>
      </c>
      <c r="D178" t="s">
        <v>8</v>
      </c>
      <c r="E178" t="s">
        <v>72</v>
      </c>
      <c r="F178" s="7">
        <v>1429</v>
      </c>
      <c r="G178" s="7">
        <v>1143</v>
      </c>
      <c r="H178" s="7">
        <v>1143</v>
      </c>
      <c r="I178" s="7">
        <v>1143</v>
      </c>
      <c r="J178" s="7">
        <v>357</v>
      </c>
      <c r="K178" s="7">
        <f>Table16[[#This Row],[2020 PRELIM]]-Table16[[#This Row],[2019 ORIG BUD]]</f>
        <v>-786</v>
      </c>
    </row>
    <row r="179" spans="1:11" x14ac:dyDescent="0.25">
      <c r="A179" t="s">
        <v>893</v>
      </c>
      <c r="B179" t="s">
        <v>125</v>
      </c>
      <c r="C179" t="s">
        <v>895</v>
      </c>
      <c r="D179" t="s">
        <v>8</v>
      </c>
      <c r="E179" t="s">
        <v>72</v>
      </c>
      <c r="F179" s="7">
        <v>2241</v>
      </c>
      <c r="G179" s="7">
        <v>1715</v>
      </c>
      <c r="H179" s="7">
        <v>1715</v>
      </c>
      <c r="I179" s="7">
        <v>1715</v>
      </c>
      <c r="J179" s="7">
        <v>518</v>
      </c>
      <c r="K179" s="7">
        <f>Table16[[#This Row],[2020 PRELIM]]-Table16[[#This Row],[2019 ORIG BUD]]</f>
        <v>-1197</v>
      </c>
    </row>
    <row r="180" spans="1:11" x14ac:dyDescent="0.25">
      <c r="A180" t="s">
        <v>879</v>
      </c>
      <c r="B180" t="s">
        <v>125</v>
      </c>
      <c r="C180" t="s">
        <v>881</v>
      </c>
      <c r="D180" t="s">
        <v>8</v>
      </c>
      <c r="E180" t="s">
        <v>72</v>
      </c>
      <c r="F180" s="7">
        <v>2059</v>
      </c>
      <c r="G180" s="7">
        <v>1647</v>
      </c>
      <c r="H180" s="7">
        <v>1647</v>
      </c>
      <c r="I180" s="7">
        <v>1647</v>
      </c>
      <c r="J180" s="7">
        <v>412</v>
      </c>
      <c r="K180" s="7">
        <f>Table16[[#This Row],[2020 PRELIM]]-Table16[[#This Row],[2019 ORIG BUD]]</f>
        <v>-1235</v>
      </c>
    </row>
    <row r="181" spans="1:11" x14ac:dyDescent="0.25">
      <c r="A181" t="s">
        <v>993</v>
      </c>
      <c r="B181" t="s">
        <v>127</v>
      </c>
      <c r="C181" t="s">
        <v>995</v>
      </c>
      <c r="D181" t="s">
        <v>8</v>
      </c>
      <c r="E181" t="s">
        <v>72</v>
      </c>
      <c r="F181" s="7">
        <v>561</v>
      </c>
      <c r="G181" s="7">
        <v>701</v>
      </c>
      <c r="H181" s="7">
        <v>911</v>
      </c>
      <c r="I181" s="7">
        <v>701</v>
      </c>
      <c r="J181" s="7">
        <v>1368</v>
      </c>
      <c r="K181" s="7">
        <f>Table16[[#This Row],[2020 PRELIM]]-Table16[[#This Row],[2019 ORIG BUD]]</f>
        <v>667</v>
      </c>
    </row>
    <row r="182" spans="1:11" x14ac:dyDescent="0.25">
      <c r="A182" t="s">
        <v>958</v>
      </c>
      <c r="B182" t="s">
        <v>127</v>
      </c>
      <c r="C182" t="s">
        <v>960</v>
      </c>
      <c r="D182" t="s">
        <v>8</v>
      </c>
      <c r="E182" t="s">
        <v>72</v>
      </c>
      <c r="F182" s="7">
        <v>8094</v>
      </c>
      <c r="G182" s="7">
        <v>10539</v>
      </c>
      <c r="H182" s="7">
        <v>13701</v>
      </c>
      <c r="I182" s="7">
        <v>10539</v>
      </c>
      <c r="J182" s="7">
        <v>19729</v>
      </c>
      <c r="K182" s="7">
        <f>Table16[[#This Row],[2020 PRELIM]]-Table16[[#This Row],[2019 ORIG BUD]]</f>
        <v>9190</v>
      </c>
    </row>
    <row r="183" spans="1:11" x14ac:dyDescent="0.25">
      <c r="A183" t="s">
        <v>948</v>
      </c>
      <c r="B183" t="s">
        <v>127</v>
      </c>
      <c r="C183" t="s">
        <v>949</v>
      </c>
      <c r="D183" t="s">
        <v>8</v>
      </c>
      <c r="E183" t="s">
        <v>72</v>
      </c>
      <c r="F183" s="7">
        <v>337</v>
      </c>
      <c r="G183" s="7">
        <v>316</v>
      </c>
      <c r="H183" s="7">
        <v>411</v>
      </c>
      <c r="I183" s="7">
        <v>316</v>
      </c>
      <c r="J183" s="7">
        <v>822</v>
      </c>
      <c r="K183" s="7">
        <f>Table16[[#This Row],[2020 PRELIM]]-Table16[[#This Row],[2019 ORIG BUD]]</f>
        <v>506</v>
      </c>
    </row>
    <row r="184" spans="1:11" x14ac:dyDescent="0.25">
      <c r="A184" t="s">
        <v>916</v>
      </c>
      <c r="B184" t="s">
        <v>127</v>
      </c>
      <c r="C184" t="s">
        <v>918</v>
      </c>
      <c r="D184" t="s">
        <v>8</v>
      </c>
      <c r="E184" t="s">
        <v>72</v>
      </c>
      <c r="F184" s="7">
        <v>1122</v>
      </c>
      <c r="G184" s="7">
        <v>1402</v>
      </c>
      <c r="H184" s="7">
        <v>1823</v>
      </c>
      <c r="I184" s="7">
        <v>1402</v>
      </c>
      <c r="J184" s="7">
        <v>3418</v>
      </c>
      <c r="K184" s="7">
        <f>Table16[[#This Row],[2020 PRELIM]]-Table16[[#This Row],[2019 ORIG BUD]]</f>
        <v>2016</v>
      </c>
    </row>
    <row r="185" spans="1:11" x14ac:dyDescent="0.25">
      <c r="A185" t="s">
        <v>893</v>
      </c>
      <c r="B185" t="s">
        <v>127</v>
      </c>
      <c r="C185" t="s">
        <v>894</v>
      </c>
      <c r="D185" t="s">
        <v>8</v>
      </c>
      <c r="E185" t="s">
        <v>72</v>
      </c>
      <c r="F185" s="7">
        <v>1759</v>
      </c>
      <c r="G185" s="7">
        <v>2103</v>
      </c>
      <c r="H185" s="7">
        <v>2734</v>
      </c>
      <c r="I185" s="7">
        <v>2103</v>
      </c>
      <c r="J185" s="7">
        <v>4954</v>
      </c>
      <c r="K185" s="7">
        <f>Table16[[#This Row],[2020 PRELIM]]-Table16[[#This Row],[2019 ORIG BUD]]</f>
        <v>2851</v>
      </c>
    </row>
    <row r="186" spans="1:11" x14ac:dyDescent="0.25">
      <c r="A186" t="s">
        <v>879</v>
      </c>
      <c r="B186" t="s">
        <v>127</v>
      </c>
      <c r="C186" t="s">
        <v>880</v>
      </c>
      <c r="D186" t="s">
        <v>8</v>
      </c>
      <c r="E186" t="s">
        <v>72</v>
      </c>
      <c r="F186" s="7">
        <v>2810</v>
      </c>
      <c r="G186" s="7">
        <v>3513</v>
      </c>
      <c r="H186" s="7">
        <v>4567</v>
      </c>
      <c r="I186" s="7">
        <v>3513</v>
      </c>
      <c r="J186" s="7">
        <v>6580</v>
      </c>
      <c r="K186" s="7">
        <f>Table16[[#This Row],[2020 PRELIM]]-Table16[[#This Row],[2019 ORIG BUD]]</f>
        <v>3067</v>
      </c>
    </row>
    <row r="187" spans="1:11" x14ac:dyDescent="0.25">
      <c r="A187" t="s">
        <v>993</v>
      </c>
      <c r="B187" t="s">
        <v>129</v>
      </c>
      <c r="C187" t="s">
        <v>994</v>
      </c>
      <c r="D187" t="s">
        <v>8</v>
      </c>
      <c r="E187" t="s">
        <v>72</v>
      </c>
      <c r="F187" s="7">
        <v>537</v>
      </c>
      <c r="G187" s="7">
        <v>556</v>
      </c>
      <c r="H187" s="7">
        <v>556</v>
      </c>
      <c r="I187" s="7">
        <v>556</v>
      </c>
      <c r="J187" s="7">
        <v>0</v>
      </c>
      <c r="K187" s="7">
        <f>Table16[[#This Row],[2020 PRELIM]]-Table16[[#This Row],[2019 ORIG BUD]]</f>
        <v>-556</v>
      </c>
    </row>
    <row r="188" spans="1:11" x14ac:dyDescent="0.25">
      <c r="A188" t="s">
        <v>958</v>
      </c>
      <c r="B188" t="s">
        <v>129</v>
      </c>
      <c r="C188" t="s">
        <v>959</v>
      </c>
      <c r="D188" t="s">
        <v>8</v>
      </c>
      <c r="E188" t="s">
        <v>72</v>
      </c>
      <c r="F188" s="7">
        <v>574</v>
      </c>
      <c r="G188" s="7">
        <v>609</v>
      </c>
      <c r="H188" s="7">
        <v>609</v>
      </c>
      <c r="I188" s="7">
        <v>609</v>
      </c>
      <c r="J188" s="7">
        <v>0</v>
      </c>
      <c r="K188" s="7">
        <f>Table16[[#This Row],[2020 PRELIM]]-Table16[[#This Row],[2019 ORIG BUD]]</f>
        <v>-609</v>
      </c>
    </row>
    <row r="189" spans="1:11" x14ac:dyDescent="0.25">
      <c r="A189" t="s">
        <v>948</v>
      </c>
      <c r="B189" t="s">
        <v>129</v>
      </c>
      <c r="C189" t="s">
        <v>947</v>
      </c>
      <c r="D189" t="s">
        <v>8</v>
      </c>
      <c r="E189" t="s">
        <v>72</v>
      </c>
      <c r="F189" s="7">
        <v>24</v>
      </c>
      <c r="G189" s="7">
        <v>18</v>
      </c>
      <c r="H189" s="7">
        <v>18</v>
      </c>
      <c r="I189" s="7">
        <v>18</v>
      </c>
      <c r="J189" s="7">
        <v>0</v>
      </c>
      <c r="K189" s="7">
        <f>Table16[[#This Row],[2020 PRELIM]]-Table16[[#This Row],[2019 ORIG BUD]]</f>
        <v>-18</v>
      </c>
    </row>
    <row r="190" spans="1:11" x14ac:dyDescent="0.25">
      <c r="A190" t="s">
        <v>916</v>
      </c>
      <c r="B190" t="s">
        <v>129</v>
      </c>
      <c r="C190" t="s">
        <v>917</v>
      </c>
      <c r="D190" t="s">
        <v>8</v>
      </c>
      <c r="E190" t="s">
        <v>72</v>
      </c>
      <c r="F190" s="7">
        <v>724</v>
      </c>
      <c r="G190" s="7">
        <v>749</v>
      </c>
      <c r="H190" s="7">
        <v>749</v>
      </c>
      <c r="I190" s="7">
        <v>749</v>
      </c>
      <c r="J190" s="7">
        <v>0</v>
      </c>
      <c r="K190" s="7">
        <f>Table16[[#This Row],[2020 PRELIM]]-Table16[[#This Row],[2019 ORIG BUD]]</f>
        <v>-749</v>
      </c>
    </row>
    <row r="191" spans="1:11" x14ac:dyDescent="0.25">
      <c r="A191" t="s">
        <v>893</v>
      </c>
      <c r="B191" t="s">
        <v>129</v>
      </c>
      <c r="C191" t="s">
        <v>892</v>
      </c>
      <c r="D191" t="s">
        <v>8</v>
      </c>
      <c r="E191" t="s">
        <v>72</v>
      </c>
      <c r="F191" s="7">
        <v>917</v>
      </c>
      <c r="G191" s="7">
        <v>910</v>
      </c>
      <c r="H191" s="7">
        <v>910</v>
      </c>
      <c r="I191" s="7">
        <v>910</v>
      </c>
      <c r="J191" s="7">
        <v>0</v>
      </c>
      <c r="K191" s="7">
        <f>Table16[[#This Row],[2020 PRELIM]]-Table16[[#This Row],[2019 ORIG BUD]]</f>
        <v>-910</v>
      </c>
    </row>
    <row r="192" spans="1:11" x14ac:dyDescent="0.25">
      <c r="A192" t="s">
        <v>879</v>
      </c>
      <c r="B192" t="s">
        <v>129</v>
      </c>
      <c r="C192" t="s">
        <v>878</v>
      </c>
      <c r="D192" t="s">
        <v>8</v>
      </c>
      <c r="E192" t="s">
        <v>72</v>
      </c>
      <c r="F192" s="7">
        <v>229</v>
      </c>
      <c r="G192" s="7">
        <v>237</v>
      </c>
      <c r="H192" s="7">
        <v>237</v>
      </c>
      <c r="I192" s="7">
        <v>237</v>
      </c>
      <c r="J192" s="7">
        <v>0</v>
      </c>
      <c r="K192" s="7">
        <f>Table16[[#This Row],[2020 PRELIM]]-Table16[[#This Row],[2019 ORIG BUD]]</f>
        <v>-237</v>
      </c>
    </row>
    <row r="193" spans="1:11" x14ac:dyDescent="0.25">
      <c r="A193" t="s">
        <v>867</v>
      </c>
      <c r="B193" t="s">
        <v>866</v>
      </c>
      <c r="C193" t="s">
        <v>865</v>
      </c>
      <c r="D193" t="s">
        <v>8</v>
      </c>
      <c r="E193" t="s">
        <v>72</v>
      </c>
      <c r="F193" s="7">
        <v>218.2</v>
      </c>
      <c r="G193" s="7">
        <v>0</v>
      </c>
      <c r="H193" s="7">
        <v>0</v>
      </c>
      <c r="I193" s="7">
        <v>54.54</v>
      </c>
      <c r="J193" s="7">
        <v>0</v>
      </c>
      <c r="K193" s="7">
        <f>Table16[[#This Row],[2020 PRELIM]]-Table16[[#This Row],[2019 ORIG BUD]]</f>
        <v>0</v>
      </c>
    </row>
    <row r="194" spans="1:11" x14ac:dyDescent="0.25">
      <c r="A194" t="s">
        <v>993</v>
      </c>
      <c r="B194" t="s">
        <v>131</v>
      </c>
      <c r="C194" t="s">
        <v>992</v>
      </c>
      <c r="D194" t="s">
        <v>8</v>
      </c>
      <c r="E194" t="s">
        <v>72</v>
      </c>
      <c r="F194" s="7">
        <v>10063</v>
      </c>
      <c r="G194" s="7">
        <v>10839</v>
      </c>
      <c r="H194" s="7">
        <v>10839</v>
      </c>
      <c r="I194" s="7">
        <v>10839</v>
      </c>
      <c r="J194" s="7">
        <v>10640</v>
      </c>
      <c r="K194" s="7">
        <f>Table16[[#This Row],[2020 PRELIM]]-Table16[[#This Row],[2019 ORIG BUD]]</f>
        <v>-199</v>
      </c>
    </row>
    <row r="195" spans="1:11" x14ac:dyDescent="0.25">
      <c r="A195" t="s">
        <v>958</v>
      </c>
      <c r="B195" t="s">
        <v>131</v>
      </c>
      <c r="C195" t="s">
        <v>957</v>
      </c>
      <c r="D195" t="s">
        <v>8</v>
      </c>
      <c r="E195" t="s">
        <v>72</v>
      </c>
      <c r="F195" s="7">
        <v>10063</v>
      </c>
      <c r="G195" s="7">
        <v>10839</v>
      </c>
      <c r="H195" s="7">
        <v>10839</v>
      </c>
      <c r="I195" s="7">
        <v>10839</v>
      </c>
      <c r="J195" s="7">
        <v>10640</v>
      </c>
      <c r="K195" s="7">
        <f>Table16[[#This Row],[2020 PRELIM]]-Table16[[#This Row],[2019 ORIG BUD]]</f>
        <v>-199</v>
      </c>
    </row>
    <row r="196" spans="1:11" x14ac:dyDescent="0.25">
      <c r="A196" t="s">
        <v>916</v>
      </c>
      <c r="B196" t="s">
        <v>131</v>
      </c>
      <c r="C196" t="s">
        <v>915</v>
      </c>
      <c r="D196" t="s">
        <v>8</v>
      </c>
      <c r="E196" t="s">
        <v>72</v>
      </c>
      <c r="F196" s="7">
        <v>10062</v>
      </c>
      <c r="G196" s="7">
        <v>10839</v>
      </c>
      <c r="H196" s="7">
        <v>10839</v>
      </c>
      <c r="I196" s="7">
        <v>10839</v>
      </c>
      <c r="J196" s="7">
        <v>10640</v>
      </c>
      <c r="K196" s="7">
        <f>Table16[[#This Row],[2020 PRELIM]]-Table16[[#This Row],[2019 ORIG BUD]]</f>
        <v>-199</v>
      </c>
    </row>
    <row r="197" spans="1:11" s="1" customFormat="1" x14ac:dyDescent="0.25">
      <c r="C197" s="1" t="s">
        <v>1259</v>
      </c>
      <c r="F197" s="6">
        <f>SUBTOTAL(109,F159:F196)</f>
        <v>243042.89</v>
      </c>
      <c r="G197" s="6">
        <f t="shared" ref="G197:K197" si="6">SUBTOTAL(109,G159:G196)</f>
        <v>252766</v>
      </c>
      <c r="H197" s="6">
        <f t="shared" si="6"/>
        <v>251388</v>
      </c>
      <c r="I197" s="6">
        <f t="shared" si="6"/>
        <v>249400.54</v>
      </c>
      <c r="J197" s="6">
        <f t="shared" si="6"/>
        <v>262695</v>
      </c>
      <c r="K197" s="6">
        <f t="shared" si="6"/>
        <v>9929</v>
      </c>
    </row>
    <row r="198" spans="1:11" x14ac:dyDescent="0.25">
      <c r="C198" t="s">
        <v>1255</v>
      </c>
      <c r="F198" s="15">
        <f>F197+F157+F103+F97+F87+F42</f>
        <v>1868006.9500000002</v>
      </c>
      <c r="G198" s="15">
        <f t="shared" ref="G198:K198" si="7">G197+G157+G103+G97+G87+G42</f>
        <v>1972232</v>
      </c>
      <c r="H198" s="15">
        <f t="shared" si="7"/>
        <v>2217805</v>
      </c>
      <c r="I198" s="15">
        <f t="shared" si="7"/>
        <v>2098218.2000000002</v>
      </c>
      <c r="J198" s="15">
        <f t="shared" si="7"/>
        <v>2136646</v>
      </c>
      <c r="K198" s="15">
        <f t="shared" si="7"/>
        <v>164414</v>
      </c>
    </row>
    <row r="199" spans="1:11" x14ac:dyDescent="0.25">
      <c r="K199" s="12">
        <f>Table16[[#Totals],[Change vs.  2019]]/Table16[[#Totals],[2019 ORIG BUD]]</f>
        <v>8.3364431770704461E-2</v>
      </c>
    </row>
  </sheetData>
  <sortState ref="A2:J182">
    <sortCondition descending="1" ref="E2:E182"/>
  </sortState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021 Sheriff</vt:lpstr>
      <vt:lpstr>022 Jail</vt:lpstr>
      <vt:lpstr>006 Treasurer</vt:lpstr>
      <vt:lpstr>Superior Court</vt:lpstr>
      <vt:lpstr>1050 Law Library</vt:lpstr>
      <vt:lpstr>5120 PDR</vt:lpstr>
      <vt:lpstr>070 WSU Ext</vt:lpstr>
      <vt:lpstr>004 Assessor</vt:lpstr>
      <vt:lpstr>1210 Community Development</vt:lpstr>
      <vt:lpstr>1220 Flood Authority</vt:lpstr>
      <vt:lpstr>023 Juvenile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Butler</dc:creator>
  <cp:lastModifiedBy>Becky Butler</cp:lastModifiedBy>
  <dcterms:created xsi:type="dcterms:W3CDTF">2019-10-20T17:49:55Z</dcterms:created>
  <dcterms:modified xsi:type="dcterms:W3CDTF">2019-10-22T18:55:41Z</dcterms:modified>
</cp:coreProperties>
</file>